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5" windowHeight="9195" tabRatio="935" activeTab="6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</sheets>
  <definedNames>
    <definedName name="_xlfn._FV" hidden="1">#NAME?</definedName>
    <definedName name="_xlfn.AGGREGATE" hidden="1">#NAME?</definedName>
    <definedName name="_xlnm.Print_Area" localSheetId="43">'AT_17_Coverage-RBSK '!$A$1:$L$30</definedName>
    <definedName name="_xlnm.Print_Area" localSheetId="45">'AT_19_Impl_Agency'!$A$1:$J$33</definedName>
    <definedName name="_xlnm.Print_Area" localSheetId="46">'AT_20_CentralCookingagency '!$A$1:$M$30</definedName>
    <definedName name="_xlnm.Print_Area" localSheetId="61">'AT_28_RqmtKitchen'!$A$1:$R$29</definedName>
    <definedName name="_xlnm.Print_Area" localSheetId="5">'AT_2A_fundflow'!$A$1:$V$33</definedName>
    <definedName name="_xlnm.Print_Area" localSheetId="67">'AT_31_Budget_provision '!$A$1:$W$36</definedName>
    <definedName name="_xlnm.Print_Area" localSheetId="29">'AT-10 B'!$A$1:$I$29</definedName>
    <definedName name="_xlnm.Print_Area" localSheetId="30">'AT-10 C'!$A$1:$J$19</definedName>
    <definedName name="_xlnm.Print_Area" localSheetId="32">'AT-10 E'!$A$1:$H$27</definedName>
    <definedName name="_xlnm.Print_Area" localSheetId="33">'AT-10 F'!$A$1:$H$24</definedName>
    <definedName name="_xlnm.Print_Area" localSheetId="27">'AT10_MME'!$A$1:$H$34</definedName>
    <definedName name="_xlnm.Print_Area" localSheetId="28">'AT10A_'!$A$1:$E$29</definedName>
    <definedName name="_xlnm.Print_Area" localSheetId="31">'AT-10D'!$A$1:$H$33</definedName>
    <definedName name="_xlnm.Print_Area" localSheetId="34">'AT11_KS Year wise'!$A$1:$K$35</definedName>
    <definedName name="_xlnm.Print_Area" localSheetId="35">'AT11A_KS-District wise'!$A$1:$K$31</definedName>
    <definedName name="_xlnm.Print_Area" localSheetId="36">'AT12_KD-New'!$A$1:$K$32</definedName>
    <definedName name="_xlnm.Print_Area" localSheetId="37">'AT12A_KD-Replacement'!$A$1:$K$32</definedName>
    <definedName name="_xlnm.Print_Area" localSheetId="39">'AT-14'!$A$1:$N$27</definedName>
    <definedName name="_xlnm.Print_Area" localSheetId="40">'AT-14 A'!$A$1:$H$25</definedName>
    <definedName name="_xlnm.Print_Area" localSheetId="41">'AT-15'!$A$1:$L$30</definedName>
    <definedName name="_xlnm.Print_Area" localSheetId="42">'AT-16'!$A$1:$K$24</definedName>
    <definedName name="_xlnm.Print_Area" localSheetId="44">'AT18_Details_Community '!$A$1:$F$27</definedName>
    <definedName name="_xlnm.Print_Area" localSheetId="3">'AT-1-Gen_Info '!$A$1:$T$58</definedName>
    <definedName name="_xlnm.Print_Area" localSheetId="51">'AT-24'!$A$1:$M$30</definedName>
    <definedName name="_xlnm.Print_Area" localSheetId="54">'AT26_NoWD'!$A$1:$L$34</definedName>
    <definedName name="_xlnm.Print_Area" localSheetId="55">'AT26A_NoWD'!$A$1:$K$32</definedName>
    <definedName name="_xlnm.Print_Area" localSheetId="56">'AT27_Req_FG_CA_Pry'!$A$1:$T$29</definedName>
    <definedName name="_xlnm.Print_Area" localSheetId="57">'AT27A_Req_FG_CA_U Pry '!$A$1:$T$29</definedName>
    <definedName name="_xlnm.Print_Area" localSheetId="58">'AT27B_Req_FG_CA_N CLP'!$A$1:$P$29</definedName>
    <definedName name="_xlnm.Print_Area" localSheetId="59">'AT27C_Req_FG_Drought -Pry '!$A$1:$P$29</definedName>
    <definedName name="_xlnm.Print_Area" localSheetId="60">'AT27D_Req_FG_Drought -UPry '!$A$1:$P$29</definedName>
    <definedName name="_xlnm.Print_Area" localSheetId="62">'AT-28A_RqmtPlinthArea'!$A$1:$S$27</definedName>
    <definedName name="_xlnm.Print_Area" localSheetId="63">'AT-28B_Kitchen repair'!$A$1:$G$27</definedName>
    <definedName name="_xlnm.Print_Area" localSheetId="65">'AT29_A_Replacement KD'!$A$1:$V$30</definedName>
    <definedName name="_xlnm.Print_Area" localSheetId="64">'AT29_Replacement KD '!$A$1:$V$30</definedName>
    <definedName name="_xlnm.Print_Area" localSheetId="4">'AT-2-S1 BUDGET'!$A$1:$V$35</definedName>
    <definedName name="_xlnm.Print_Area" localSheetId="66">'AT-30_Coook-cum-Helper'!$A$1:$L$29</definedName>
    <definedName name="_xlnm.Print_Area" localSheetId="68">'AT32_Drought Pry Util'!$A$1:$L$27</definedName>
    <definedName name="_xlnm.Print_Area" localSheetId="69">'AT-32A Drought UPry Util'!$A$1:$L$27</definedName>
    <definedName name="_xlnm.Print_Area" localSheetId="7">'AT3A_cvrg(Insti)_PY'!$A$1:$N$34</definedName>
    <definedName name="_xlnm.Print_Area" localSheetId="8">'AT3B_cvrg(Insti)_UPY '!$A$1:$N$33</definedName>
    <definedName name="_xlnm.Print_Area" localSheetId="9">'AT3C_cvrg(Insti)_UPY '!$A$1:$N$31</definedName>
    <definedName name="_xlnm.Print_Area" localSheetId="24">'AT-8_Hon_CCH_Pry'!$A$1:$V$30</definedName>
    <definedName name="_xlnm.Print_Area" localSheetId="25">'AT-8A_Hon_CCH_UPry'!$A$1:$V$31</definedName>
    <definedName name="_xlnm.Print_Area" localSheetId="26">'AT9_TA'!$A$1:$I$29</definedName>
    <definedName name="_xlnm.Print_Area" localSheetId="1">'Contents'!$A$1:$C$68</definedName>
    <definedName name="_xlnm.Print_Area" localSheetId="10">'enrolment vs availed_PY'!$A$1:$Q$37</definedName>
    <definedName name="_xlnm.Print_Area" localSheetId="11">'enrolment vs availed_UPY'!$A$1:$Q$33</definedName>
    <definedName name="_xlnm.Print_Area" localSheetId="38">'Mode of cooking'!$A$1:$H$28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'T5_PLAN_vs_PRFM'!$A$1:$J$31</definedName>
    <definedName name="_xlnm.Print_Area" localSheetId="14">'T5A_PLAN_vs_PRFM '!$A$1:$J$32</definedName>
    <definedName name="_xlnm.Print_Area" localSheetId="15">'T5B_PLAN_vs_PRFM  (2)'!$A$1:$J$29</definedName>
    <definedName name="_xlnm.Print_Area" localSheetId="16">'T5C_Drought_PLAN_vs_PRFM '!$A$1:$J$29</definedName>
    <definedName name="_xlnm.Print_Area" localSheetId="17">'T5D_Drought_PLAN_vs_PRFM  '!$A$1:$J$29</definedName>
    <definedName name="_xlnm.Print_Area" localSheetId="18">'T6_FG_py_Utlsn'!$A$1:$L$30</definedName>
    <definedName name="_xlnm.Print_Area" localSheetId="19">'T6A_FG_Upy_Utlsn '!$A$1:$L$30</definedName>
    <definedName name="_xlnm.Print_Area" localSheetId="20">'T6B_Pay_FG_FCI_Pry'!$A$1:$M$32</definedName>
    <definedName name="_xlnm.Print_Area" localSheetId="21">'T6C_Coarse_Grain'!$A$1:$L$31</definedName>
    <definedName name="_xlnm.Print_Area" localSheetId="22">'T7_CC_PY_Utlsn'!$A$1:$Q$32</definedName>
    <definedName name="_xlnm.Print_Area" localSheetId="23">'T7ACC_UPY_Utlsn '!$A$1:$Q$30</definedName>
  </definedNames>
  <calcPr fullCalcOnLoad="1"/>
</workbook>
</file>

<file path=xl/sharedStrings.xml><?xml version="1.0" encoding="utf-8"?>
<sst xmlns="http://schemas.openxmlformats.org/spreadsheetml/2006/main" count="4822" uniqueCount="962">
  <si>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</si>
  <si>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</si>
  <si>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</si>
  <si>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</si>
  <si>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</si>
  <si>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</si>
  <si>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</si>
  <si>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</si>
  <si>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</si>
  <si>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</si>
  <si>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</si>
  <si>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</si>
  <si>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</si>
  <si>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</si>
  <si>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</si>
  <si>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</si>
  <si>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</si>
  <si>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</si>
  <si>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</si>
  <si>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</si>
  <si>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</si>
  <si>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</si>
  <si>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</si>
  <si>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</si>
  <si>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</si>
  <si>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</si>
  <si>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</si>
  <si>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</si>
  <si>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</si>
  <si>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</si>
  <si>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</si>
  <si>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</si>
  <si>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</si>
  <si>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</si>
  <si>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</si>
  <si>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</si>
  <si>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</si>
  <si>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</si>
  <si>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</si>
  <si>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</si>
  <si>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</si>
  <si>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</si>
  <si>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</si>
  <si>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</si>
  <si>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</si>
  <si>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</si>
  <si>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</si>
  <si>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</si>
  <si>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</si>
  <si>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</si>
  <si>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</si>
  <si>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</si>
  <si>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</si>
  <si>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</si>
  <si>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</si>
  <si>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</si>
  <si>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</si>
  <si>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</si>
  <si>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</si>
  <si>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</si>
  <si>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</si>
  <si>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</si>
  <si>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</si>
  <si>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</si>
  <si>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</si>
  <si>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</si>
  <si>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</si>
  <si>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</si>
  <si>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</si>
  <si>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</si>
  <si>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</si>
  <si>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</si>
  <si>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</si>
  <si>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</si>
  <si>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</si>
  <si>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</si>
  <si>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</si>
  <si>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</si>
  <si>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</si>
  <si>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</si>
  <si>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</si>
  <si>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</si>
  <si>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</si>
  <si>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</si>
  <si>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</si>
  <si>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</si>
  <si>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</si>
  <si>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</si>
  <si>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</si>
  <si>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</si>
  <si>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</si>
  <si>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</si>
  <si>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</si>
  <si>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</si>
  <si>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</si>
  <si>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</si>
  <si>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</si>
  <si>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</si>
  <si>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</si>
  <si>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</si>
  <si>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</si>
  <si>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</si>
  <si>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</si>
  <si>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</si>
  <si>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</si>
  <si>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</si>
  <si>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</si>
  <si>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</si>
  <si>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</si>
  <si>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</si>
  <si>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</si>
  <si>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</si>
  <si>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</si>
  <si>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</si>
  <si>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</si>
  <si>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</si>
  <si>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</si>
  <si>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</si>
  <si>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</si>
  <si>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</si>
  <si>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</si>
  <si>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</si>
  <si>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</si>
  <si>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</si>
  <si>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</si>
  <si>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</si>
  <si>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</si>
  <si>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</si>
  <si>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</si>
  <si>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</si>
  <si>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</si>
  <si>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</si>
  <si>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</si>
  <si>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</si>
  <si>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</si>
  <si>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</si>
  <si>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</si>
  <si>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</si>
  <si>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</si>
  <si>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</si>
  <si>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</si>
  <si>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</si>
  <si>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</si>
  <si>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</si>
  <si>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</si>
  <si>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</si>
  <si>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</si>
  <si>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</si>
  <si>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</si>
  <si>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</si>
  <si>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</si>
  <si>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</si>
  <si>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</si>
  <si>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</si>
  <si>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</si>
  <si>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</si>
  <si>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</si>
  <si>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</si>
  <si>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</si>
  <si>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</si>
  <si>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</si>
  <si>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</si>
  <si>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</si>
  <si>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</si>
  <si>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</si>
  <si>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</si>
  <si>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</si>
  <si>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</si>
  <si>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</si>
  <si>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</si>
  <si>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</si>
  <si>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</si>
  <si>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</si>
  <si>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</si>
  <si>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</si>
  <si>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</si>
  <si>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</si>
  <si>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</si>
  <si>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</si>
  <si>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</si>
  <si>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</si>
  <si>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</si>
  <si>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</si>
  <si>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</si>
  <si>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</si>
  <si>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</si>
  <si>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</si>
  <si>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</si>
  <si>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</si>
  <si>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</si>
  <si>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</si>
  <si>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</si>
  <si>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</si>
  <si>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</si>
  <si>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</si>
  <si>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</si>
  <si>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</si>
  <si>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</si>
  <si>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</si>
  <si>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</si>
  <si>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</si>
  <si>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</si>
  <si>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</si>
  <si>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</si>
  <si>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</si>
  <si>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</si>
  <si>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</si>
  <si>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</si>
  <si>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</si>
  <si>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</si>
  <si>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</si>
  <si>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</si>
  <si>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</si>
  <si>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</si>
  <si>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</si>
  <si>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</si>
  <si>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</si>
  <si>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</si>
  <si>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</si>
  <si>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</si>
  <si>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</si>
  <si>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</si>
  <si>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</si>
  <si>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</si>
  <si>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</si>
  <si>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</si>
  <si>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</si>
  <si>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</si>
  <si>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</si>
  <si>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</si>
  <si>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</si>
  <si>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</si>
  <si>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</si>
  <si>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</si>
  <si>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</si>
  <si>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</si>
  <si>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</si>
  <si>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</si>
  <si>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</si>
  <si>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</si>
  <si>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</si>
  <si>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</si>
  <si>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</si>
  <si>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</si>
  <si>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</si>
  <si>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</si>
  <si>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</si>
  <si>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</si>
  <si>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</si>
  <si>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</si>
  <si>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</si>
  <si>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</si>
  <si>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</si>
  <si>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</si>
  <si>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</si>
  <si>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</si>
  <si>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</si>
  <si>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</si>
  <si>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</si>
  <si>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</si>
  <si>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</si>
  <si>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</si>
  <si>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</si>
  <si>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</si>
  <si>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</si>
  <si>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</si>
  <si>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</si>
  <si>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</si>
  <si>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</si>
  <si>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</si>
  <si>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</si>
  <si>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</si>
  <si>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</si>
  <si>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</si>
  <si>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</si>
  <si>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</si>
  <si>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</si>
  <si>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</si>
  <si>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</si>
  <si>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</si>
  <si>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</si>
  <si>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</si>
  <si>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</si>
  <si>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</si>
  <si>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</si>
  <si>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</si>
  <si>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</si>
  <si>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</si>
  <si>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</si>
  <si>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</si>
  <si>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</si>
  <si>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</si>
  <si>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</si>
  <si>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</si>
  <si>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</si>
  <si>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</si>
  <si>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</si>
  <si>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</si>
  <si>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</si>
  <si>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</si>
  <si>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</si>
  <si>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</si>
  <si>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</si>
  <si>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</si>
  <si>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</si>
  <si>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</si>
  <si>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</si>
  <si>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</si>
  <si>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</si>
  <si>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</si>
  <si>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</si>
  <si>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</si>
  <si>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</si>
  <si>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</si>
  <si>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</si>
  <si>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</si>
  <si>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</si>
  <si>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</si>
  <si>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</si>
  <si>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</si>
  <si>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</si>
  <si>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</si>
  <si>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</si>
  <si>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</si>
  <si>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</si>
  <si>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</si>
  <si>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</si>
  <si>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</si>
  <si>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</si>
  <si>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</si>
  <si>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</si>
  <si>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</si>
  <si>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</si>
  <si>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</si>
  <si>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</si>
  <si>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</si>
  <si>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</si>
  <si>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</si>
  <si>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</si>
  <si>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</si>
  <si>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</si>
  <si>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</si>
  <si>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</si>
  <si>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</si>
  <si>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</si>
  <si>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</si>
  <si>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</si>
  <si>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</si>
  <si>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</si>
  <si>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</si>
  <si>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</si>
  <si>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</si>
  <si>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</si>
  <si>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</si>
  <si>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</si>
  <si>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</si>
  <si>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</si>
  <si>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</si>
  <si>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</si>
  <si>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</si>
  <si>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</si>
  <si>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</si>
  <si>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</si>
  <si>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</si>
  <si>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</si>
  <si>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</si>
  <si>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</si>
  <si>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</si>
  <si>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</si>
  <si>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</si>
  <si>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</si>
  <si>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</si>
  <si>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</si>
  <si>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</si>
  <si>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</si>
  <si>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</si>
  <si>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</si>
  <si>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</si>
  <si>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</si>
  <si>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</si>
  <si>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</si>
  <si>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</si>
  <si>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</si>
  <si>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</si>
  <si>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</si>
  <si>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</si>
  <si>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</si>
  <si>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</si>
  <si>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</si>
  <si>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</si>
  <si>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</si>
  <si>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</si>
  <si>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</si>
  <si>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</si>
  <si>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</si>
  <si>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</si>
  <si>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</si>
  <si>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</si>
  <si>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</si>
  <si>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</si>
  <si>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</si>
  <si>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</si>
  <si>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</si>
  <si>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</si>
  <si>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</si>
  <si>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</si>
  <si>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</si>
  <si>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</si>
  <si>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</si>
  <si>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</si>
  <si>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</si>
  <si>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</si>
  <si>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</si>
  <si>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</si>
  <si>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</si>
  <si>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</si>
  <si>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</si>
  <si>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</si>
  <si>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</si>
  <si>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</si>
  <si>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</si>
  <si>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</si>
  <si>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</si>
  <si>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</si>
  <si>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</si>
  <si>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</si>
  <si>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</si>
  <si>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</si>
  <si>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</si>
  <si>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</si>
  <si>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</si>
  <si>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</si>
  <si>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</si>
  <si>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</si>
  <si>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</si>
  <si>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</si>
  <si>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</si>
  <si>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</si>
  <si>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</si>
  <si>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</si>
  <si>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</si>
  <si>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</si>
  <si>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</si>
  <si>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</si>
  <si>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</si>
  <si>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</si>
  <si>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</si>
  <si>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</si>
  <si>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</si>
  <si>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</si>
  <si>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</si>
  <si>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</si>
  <si>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</si>
  <si>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</si>
  <si>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</si>
  <si>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</si>
  <si>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</si>
  <si>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</si>
  <si>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</si>
  <si>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</si>
  <si>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</si>
  <si>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</si>
  <si>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</si>
  <si>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</si>
  <si>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</si>
  <si>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</si>
  <si>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</si>
  <si>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</si>
  <si>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</si>
  <si>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</si>
  <si>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</si>
  <si>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</si>
  <si>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</si>
  <si>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</si>
  <si>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</si>
  <si>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</si>
  <si>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</si>
  <si>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</si>
  <si>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</si>
  <si>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</si>
  <si>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</si>
  <si>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</si>
  <si>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</si>
  <si>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</si>
  <si>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</si>
  <si>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</si>
  <si>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</si>
  <si>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</si>
  <si>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</si>
  <si>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</si>
  <si>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</si>
  <si>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</si>
  <si>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</si>
  <si>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</si>
  <si>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</si>
  <si>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</si>
  <si>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</si>
  <si>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</si>
  <si>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</si>
  <si>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</si>
  <si>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</si>
  <si>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</si>
  <si>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</si>
  <si>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</si>
  <si>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</si>
  <si>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</si>
  <si>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</si>
  <si>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</si>
  <si>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</si>
  <si>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</si>
  <si>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</si>
  <si>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</si>
  <si>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</si>
  <si>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</si>
  <si>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</si>
  <si>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</si>
  <si>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</si>
  <si>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</si>
  <si>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</si>
  <si>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</si>
  <si>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</si>
  <si>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</si>
  <si>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</si>
  <si>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</si>
  <si>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</si>
  <si>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</si>
  <si>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</si>
  <si>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</si>
  <si>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</si>
  <si>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</si>
  <si>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</si>
  <si>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</si>
  <si>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</si>
  <si>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</si>
  <si>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</si>
  <si>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</si>
  <si>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</si>
  <si>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</si>
  <si>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</si>
  <si>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</si>
  <si>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</si>
  <si>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</si>
  <si>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</si>
  <si>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</si>
  <si>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</si>
  <si>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</si>
  <si>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</si>
  <si>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</si>
  <si>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</si>
  <si>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</si>
  <si>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</si>
  <si>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</si>
  <si>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</si>
  <si>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</si>
  <si>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</si>
  <si>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</si>
  <si>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</si>
  <si>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</si>
  <si>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</si>
  <si>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</si>
  <si>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</si>
  <si>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</si>
  <si>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</si>
  <si>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</si>
  <si>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</si>
  <si>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</si>
  <si>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</si>
  <si>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</si>
  <si>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</si>
  <si>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</si>
  <si>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</si>
  <si>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</si>
  <si>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</si>
  <si>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</si>
  <si>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</si>
  <si>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</si>
  <si>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</si>
  <si>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</si>
  <si>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</si>
  <si>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</si>
  <si>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</si>
  <si>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</si>
  <si>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</si>
  <si>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</si>
  <si>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</si>
  <si>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</si>
  <si>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</si>
  <si>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</si>
  <si>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</si>
  <si>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</si>
  <si>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</si>
  <si>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</si>
  <si>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</si>
  <si>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</si>
  <si>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</si>
  <si>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</si>
  <si>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</si>
  <si>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</si>
  <si>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</si>
  <si>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</si>
  <si>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</si>
  <si>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</si>
  <si>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</si>
  <si>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</si>
  <si>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</si>
  <si>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</si>
  <si>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</si>
  <si>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</si>
  <si>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</si>
  <si>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</si>
  <si>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</si>
  <si>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</si>
  <si>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</si>
  <si>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</si>
  <si>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</si>
  <si>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</si>
  <si>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</si>
  <si>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</si>
  <si>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</si>
  <si>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</si>
  <si>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</si>
  <si>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</si>
  <si>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</si>
  <si>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</si>
  <si>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</si>
  <si>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</si>
  <si>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</si>
  <si>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</si>
  <si>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</si>
  <si>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</si>
  <si>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</si>
  <si>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</si>
  <si>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</si>
  <si>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</si>
  <si>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</si>
  <si>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</si>
  <si>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</si>
  <si>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</si>
  <si>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</si>
  <si>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</si>
  <si>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</si>
  <si>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</si>
  <si>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</si>
  <si>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</si>
  <si>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</si>
  <si>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</si>
  <si>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</si>
  <si>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</si>
  <si>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</si>
  <si>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</si>
  <si>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</si>
  <si>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</si>
  <si>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</si>
  <si>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</si>
  <si>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</si>
  <si>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</si>
  <si>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</si>
  <si>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</si>
  <si>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</si>
  <si>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</si>
  <si>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</si>
  <si>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</si>
  <si>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</si>
  <si>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</si>
  <si>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</si>
  <si>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</si>
  <si>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</si>
  <si>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</si>
  <si>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</si>
  <si>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</si>
  <si>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</si>
  <si>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</si>
  <si>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</si>
  <si>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</si>
  <si>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</si>
  <si>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</si>
  <si>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</si>
  <si>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</si>
  <si>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</si>
  <si>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</si>
  <si>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</si>
  <si>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</si>
  <si>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</si>
  <si>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</si>
  <si>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</si>
  <si>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</si>
  <si>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</si>
  <si>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</si>
  <si>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</si>
  <si>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</si>
  <si>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</si>
  <si>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</si>
  <si>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</si>
  <si>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</si>
  <si>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</si>
  <si>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</si>
  <si>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</si>
  <si>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</si>
  <si>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</si>
  <si>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</si>
  <si>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</si>
  <si>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</si>
  <si>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</si>
  <si>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</si>
  <si>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</si>
  <si>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</si>
  <si>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</si>
  <si>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</si>
  <si>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</si>
  <si>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</si>
  <si>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</si>
  <si>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</si>
  <si>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</si>
  <si>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</si>
  <si>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</si>
  <si>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</si>
  <si>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</si>
  <si>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</si>
  <si>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</si>
  <si>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</si>
  <si>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</si>
  <si>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</si>
  <si>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</si>
  <si>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</si>
  <si>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</si>
  <si>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</si>
  <si>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</si>
  <si>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</si>
  <si>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</si>
  <si>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</si>
  <si>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</si>
  <si>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</si>
  <si>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</si>
  <si>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</si>
  <si>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</si>
  <si>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</si>
  <si>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</si>
  <si>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</si>
  <si>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</si>
  <si>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</si>
  <si>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</si>
  <si>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</si>
  <si>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</si>
  <si>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</si>
  <si>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</si>
  <si>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</si>
  <si>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</si>
  <si>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</si>
  <si>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</si>
  <si>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</si>
  <si>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</si>
  <si>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</si>
  <si>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</si>
  <si>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</si>
  <si>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</si>
  <si>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</si>
  <si>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</si>
  <si>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</si>
  <si>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</si>
  <si>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</si>
  <si>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</si>
  <si>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</si>
  <si>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</si>
  <si>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</si>
  <si>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</si>
  <si>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</si>
  <si>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</si>
  <si>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</si>
  <si>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</si>
  <si>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</si>
  <si>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</si>
  <si>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</si>
  <si>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</si>
  <si>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</si>
  <si>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</si>
  <si>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</si>
  <si>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</si>
  <si>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</si>
  <si>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</si>
  <si>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</si>
  <si>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</si>
  <si>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</si>
  <si>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</si>
  <si>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</si>
  <si>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</si>
  <si>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</si>
  <si>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</si>
  <si>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</si>
  <si>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</si>
  <si>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</si>
  <si>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</si>
  <si>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</si>
  <si>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</si>
  <si>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</si>
  <si>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</si>
  <si>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</si>
  <si>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</si>
  <si>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</si>
  <si>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</si>
  <si>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</si>
  <si>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</si>
  <si>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</si>
  <si>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</si>
  <si>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</si>
  <si>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</si>
  <si>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</si>
  <si>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</si>
  <si>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</si>
  <si>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</si>
  <si>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</si>
  <si>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</si>
  <si>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</si>
  <si>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</si>
  <si>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</si>
  <si>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</si>
  <si>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</si>
  <si>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</si>
  <si>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</si>
  <si>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</si>
  <si>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</si>
  <si>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</si>
  <si>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</si>
  <si>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</si>
  <si>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</si>
  <si>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</si>
  <si>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</si>
  <si>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</si>
  <si>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</si>
  <si>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</si>
  <si>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</si>
  <si>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</si>
  <si>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</si>
  <si>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</si>
  <si>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</si>
  <si>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</si>
  <si>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</si>
  <si>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</si>
  <si>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</si>
  <si>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</si>
  <si>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</si>
  <si>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</si>
  <si>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</si>
  <si>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</si>
  <si>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</si>
  <si>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</si>
  <si>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</si>
  <si>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</si>
  <si>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</si>
  <si>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</si>
  <si>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</si>
  <si>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</si>
  <si>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</si>
  <si>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</si>
  <si>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</si>
  <si>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</si>
  <si>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</si>
  <si>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</si>
  <si>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</si>
  <si>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</si>
  <si>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</si>
  <si>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</si>
  <si>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</si>
  <si>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</si>
  <si>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</si>
  <si>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</si>
  <si>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</si>
  <si>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</si>
  <si>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</si>
  <si>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</si>
  <si>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</si>
  <si>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</si>
  <si>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</si>
  <si>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</si>
  <si>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</si>
  <si>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</si>
  <si>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</si>
  <si>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</si>
  <si>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</si>
  <si>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</si>
  <si>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Aizawl</t>
  </si>
  <si>
    <t>Champhai</t>
  </si>
  <si>
    <t>Kolasib</t>
  </si>
  <si>
    <t>Lawngtlai</t>
  </si>
  <si>
    <t>Lunglei</t>
  </si>
  <si>
    <t>Siaha</t>
  </si>
  <si>
    <t>Serchhip</t>
  </si>
  <si>
    <t>Mamit</t>
  </si>
  <si>
    <t>State / UT: Mizoram</t>
  </si>
  <si>
    <t>State / UT:Mizoram</t>
  </si>
  <si>
    <t>NA</t>
  </si>
  <si>
    <t>Commissioner &amp; Secretary</t>
  </si>
  <si>
    <t>School Education Department</t>
  </si>
  <si>
    <t>Government of Mizoram</t>
  </si>
  <si>
    <t>Aizaw</t>
  </si>
  <si>
    <t>Nil</t>
  </si>
  <si>
    <t>Saiha</t>
  </si>
  <si>
    <t>N/A</t>
  </si>
  <si>
    <t>SSA</t>
  </si>
  <si>
    <t>Director of School Education</t>
  </si>
  <si>
    <t>District Project Co-Ordinator</t>
  </si>
  <si>
    <t>Block Resouce Center Co-Ordinator</t>
  </si>
  <si>
    <t>no</t>
  </si>
  <si>
    <t>yes
(0389-2341325)</t>
  </si>
  <si>
    <t>yes
389-2345639
0389-234375
03837-221722</t>
  </si>
  <si>
    <t>na</t>
  </si>
  <si>
    <t>yes (mizorammdm@gmail.com)</t>
  </si>
  <si>
    <t>yes</t>
  </si>
  <si>
    <t>Yes (+918974245007)</t>
  </si>
  <si>
    <t>Yes
(8729824609)
8118980058
8729948998</t>
  </si>
  <si>
    <t>1 State/District Nodal Officer</t>
  </si>
  <si>
    <t>Existing Director, School Eduction as SNO and existing DPC SSA as District Nodal Officer</t>
  </si>
  <si>
    <t>2 Deputy State Nodal Officer</t>
  </si>
  <si>
    <t>3 State/District Co-Ordinator</t>
  </si>
  <si>
    <t>Existing UPS Teacher attached to Directorate office</t>
  </si>
  <si>
    <t xml:space="preserve">1 Co-Ordinator       </t>
  </si>
  <si>
    <t>1 MIS Co-Ordinator</t>
  </si>
  <si>
    <t>2 Data Entry Operator</t>
  </si>
  <si>
    <t>3 IV grade</t>
  </si>
  <si>
    <t>Existing Deputy Director of School Education department</t>
  </si>
  <si>
    <t>As per needs</t>
  </si>
  <si>
    <t>e-transfer</t>
  </si>
  <si>
    <r>
      <t xml:space="preserve">State/UT: </t>
    </r>
    <r>
      <rPr>
        <b/>
        <u val="single"/>
        <sz val="10"/>
        <rFont val="Arial"/>
        <family val="2"/>
      </rPr>
      <t>Mizoram</t>
    </r>
  </si>
  <si>
    <t>RIPANS</t>
  </si>
  <si>
    <t>SIRD</t>
  </si>
  <si>
    <t>Yes</t>
  </si>
  <si>
    <t>Cash</t>
  </si>
  <si>
    <t>21.01.2019</t>
  </si>
  <si>
    <t>12.10.2018</t>
  </si>
  <si>
    <t>22.03.2019</t>
  </si>
  <si>
    <t>17.07.2018</t>
  </si>
  <si>
    <t>15.11.2018</t>
  </si>
  <si>
    <t>30.03.219</t>
  </si>
  <si>
    <t>27.07.2018</t>
  </si>
  <si>
    <t>22.11.2018</t>
  </si>
  <si>
    <t>08.04.2019</t>
  </si>
  <si>
    <t>03.08.2018</t>
  </si>
  <si>
    <t>29.11.2018</t>
  </si>
  <si>
    <t>15.04.2019</t>
  </si>
  <si>
    <t>30.03.2019</t>
  </si>
  <si>
    <t>27.04.2018</t>
  </si>
  <si>
    <t>07.09.2018</t>
  </si>
  <si>
    <t>22.01.2019</t>
  </si>
  <si>
    <t>08.06.2018</t>
  </si>
  <si>
    <t>State: Mizoram</t>
  </si>
  <si>
    <t>STATE/UT : Mizoram</t>
  </si>
  <si>
    <t>State/UT : Mizoram</t>
  </si>
  <si>
    <t>State / UT:  Mizoram</t>
  </si>
  <si>
    <t>State/UT :Mizoram</t>
  </si>
  <si>
    <t>State : Mizoram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</si>
  <si>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</si>
  <si>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</si>
  <si>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</si>
  <si>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</si>
  <si>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</si>
  <si>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</si>
  <si>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</si>
  <si>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</si>
  <si>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TOTAL</t>
  </si>
  <si>
    <t>No. of institutions where setting up of kitchen garden is proposed during 2019-20 @ Rs. 5000 per unit</t>
  </si>
  <si>
    <t xml:space="preserve">Note: Out of the total 2532 schools during 2018-19, 15 schools have either been amalgamated or declared defunct by the state Govt. and 7 purely private schools have been upgraded to Govt. Aided Status, thereby making total number of existing schools in 2019-20 to 2524 schools </t>
  </si>
  <si>
    <t>Deputy State Nodal Officer (MDM)</t>
  </si>
  <si>
    <r>
      <rPr>
        <b/>
        <i/>
        <sz val="10"/>
        <rFont val="Arial"/>
        <family val="2"/>
      </rPr>
      <t>for</t>
    </r>
    <r>
      <rPr>
        <b/>
        <sz val="10"/>
        <rFont val="Arial"/>
        <family val="2"/>
      </rPr>
      <t xml:space="preserve"> Commissioner &amp; Secretary</t>
    </r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</si>
</sst>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0.000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0.00000000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i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54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77" fillId="0" borderId="0" xfId="57">
      <alignment/>
      <protection/>
    </xf>
    <xf numFmtId="0" fontId="77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77" fillId="0" borderId="15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77" fillId="0" borderId="0" xfId="57" applyBorder="1">
      <alignment/>
      <protection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5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0" xfId="57" applyFont="1" applyBorder="1">
      <alignment/>
      <protection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77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0" xfId="59" applyAlignment="1">
      <alignment horizontal="left"/>
      <protection/>
    </xf>
    <xf numFmtId="0" fontId="13" fillId="0" borderId="0" xfId="0" applyFont="1" applyAlignment="1">
      <alignment horizontal="left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0" fillId="0" borderId="11" xfId="57" applyFont="1" applyBorder="1">
      <alignment/>
      <protection/>
    </xf>
    <xf numFmtId="0" fontId="8" fillId="0" borderId="0" xfId="57" applyFont="1">
      <alignment/>
      <protection/>
    </xf>
    <xf numFmtId="0" fontId="2" fillId="0" borderId="11" xfId="57" applyFont="1" applyBorder="1">
      <alignment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3" fillId="0" borderId="0" xfId="57" applyFont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3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9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11" xfId="0" applyFont="1" applyBorder="1" applyAlignment="1" quotePrefix="1">
      <alignment horizontal="center" vertical="top" wrapText="1"/>
    </xf>
    <xf numFmtId="0" fontId="97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8" fillId="0" borderId="0" xfId="0" applyFont="1" applyBorder="1" applyAlignment="1">
      <alignment vertical="top"/>
    </xf>
    <xf numFmtId="0" fontId="96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 wrapText="1"/>
    </xf>
    <xf numFmtId="0" fontId="10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11" xfId="0" applyFont="1" applyBorder="1" applyAlignment="1">
      <alignment vertical="top" wrapText="1"/>
    </xf>
    <xf numFmtId="0" fontId="103" fillId="0" borderId="11" xfId="0" applyFont="1" applyBorder="1" applyAlignment="1">
      <alignment horizontal="center" vertical="top" wrapText="1"/>
    </xf>
    <xf numFmtId="0" fontId="94" fillId="0" borderId="0" xfId="0" applyFont="1" applyAlignment="1">
      <alignment/>
    </xf>
    <xf numFmtId="0" fontId="104" fillId="0" borderId="11" xfId="0" applyFont="1" applyBorder="1" applyAlignment="1">
      <alignment vertical="center" wrapText="1"/>
    </xf>
    <xf numFmtId="0" fontId="104" fillId="0" borderId="11" xfId="0" applyFont="1" applyBorder="1" applyAlignment="1">
      <alignment horizontal="left" vertical="center" wrapText="1" indent="2"/>
    </xf>
    <xf numFmtId="0" fontId="104" fillId="0" borderId="0" xfId="0" applyFont="1" applyBorder="1" applyAlignment="1">
      <alignment horizontal="left" vertical="center" wrapText="1" indent="2"/>
    </xf>
    <xf numFmtId="0" fontId="104" fillId="0" borderId="0" xfId="0" applyFont="1" applyBorder="1" applyAlignment="1">
      <alignment vertical="center" wrapText="1"/>
    </xf>
    <xf numFmtId="0" fontId="104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105" fillId="0" borderId="11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4" fillId="0" borderId="0" xfId="57" applyFont="1" applyBorder="1">
      <alignment/>
      <protection/>
    </xf>
    <xf numFmtId="0" fontId="94" fillId="0" borderId="11" xfId="57" applyFont="1" applyBorder="1" applyAlignment="1">
      <alignment horizontal="center"/>
      <protection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99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71" fillId="0" borderId="11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0" xfId="58" applyFont="1">
      <alignment/>
      <protection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71" fillId="0" borderId="11" xfId="0" applyFont="1" applyFill="1" applyBorder="1" applyAlignment="1">
      <alignment/>
    </xf>
    <xf numFmtId="0" fontId="77" fillId="0" borderId="0" xfId="57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104" fillId="0" borderId="11" xfId="0" applyFont="1" applyBorder="1" applyAlignment="1">
      <alignment vertical="center"/>
    </xf>
    <xf numFmtId="0" fontId="71" fillId="0" borderId="11" xfId="0" applyFont="1" applyBorder="1" applyAlignment="1">
      <alignment horizontal="left"/>
    </xf>
    <xf numFmtId="0" fontId="2" fillId="0" borderId="11" xfId="60" applyFont="1" applyBorder="1" applyAlignment="1" quotePrefix="1">
      <alignment horizontal="center"/>
      <protection/>
    </xf>
    <xf numFmtId="0" fontId="1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43" fillId="0" borderId="0" xfId="57" applyFont="1" applyAlignment="1">
      <alignment horizontal="center"/>
      <protection/>
    </xf>
    <xf numFmtId="0" fontId="71" fillId="0" borderId="11" xfId="59" applyFont="1" applyBorder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/>
      <protection/>
    </xf>
    <xf numFmtId="1" fontId="0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6" fillId="0" borderId="11" xfId="57" applyFont="1" applyBorder="1" applyAlignment="1">
      <alignment horizontal="center" vertical="center"/>
      <protection/>
    </xf>
    <xf numFmtId="0" fontId="16" fillId="33" borderId="11" xfId="57" applyFont="1" applyFill="1" applyBorder="1" applyAlignment="1">
      <alignment horizontal="center" vertical="center"/>
      <protection/>
    </xf>
    <xf numFmtId="2" fontId="0" fillId="0" borderId="11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35" fillId="33" borderId="11" xfId="0" applyFont="1" applyFill="1" applyBorder="1" applyAlignment="1" quotePrefix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1" xfId="59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9" xfId="59" applyFont="1" applyFill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3" xfId="59" applyFont="1" applyBorder="1" applyAlignment="1">
      <alignment horizontal="center" vertical="center" wrapText="1"/>
      <protection/>
    </xf>
    <xf numFmtId="0" fontId="16" fillId="0" borderId="20" xfId="59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33" fillId="0" borderId="11" xfId="0" applyFont="1" applyBorder="1" applyAlignment="1" quotePrefix="1">
      <alignment horizontal="center" vertical="center" wrapText="1"/>
    </xf>
    <xf numFmtId="0" fontId="106" fillId="0" borderId="11" xfId="0" applyFont="1" applyBorder="1" applyAlignment="1">
      <alignment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vertical="center" wrapText="1"/>
    </xf>
    <xf numFmtId="0" fontId="94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46" fillId="0" borderId="12" xfId="57" applyFont="1" applyBorder="1" applyAlignment="1">
      <alignment horizontal="left" vertical="center" wrapText="1"/>
      <protection/>
    </xf>
    <xf numFmtId="0" fontId="46" fillId="0" borderId="11" xfId="57" applyFont="1" applyFill="1" applyBorder="1" applyAlignment="1">
      <alignment horizontal="center" vertical="center" wrapText="1"/>
      <protection/>
    </xf>
    <xf numFmtId="0" fontId="94" fillId="0" borderId="11" xfId="58" applyFont="1" applyFill="1" applyBorder="1" applyAlignment="1">
      <alignment horizontal="center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77" fillId="0" borderId="11" xfId="58" applyFill="1" applyBorder="1" applyAlignment="1">
      <alignment horizontal="center" vertical="center"/>
      <protection/>
    </xf>
    <xf numFmtId="49" fontId="18" fillId="0" borderId="11" xfId="58" applyNumberFormat="1" applyFont="1" applyFill="1" applyBorder="1" applyAlignment="1">
      <alignment vertical="center" wrapText="1"/>
      <protection/>
    </xf>
    <xf numFmtId="2" fontId="94" fillId="0" borderId="11" xfId="58" applyNumberFormat="1" applyFont="1" applyFill="1" applyBorder="1" applyAlignment="1">
      <alignment horizontal="center" vertical="center"/>
      <protection/>
    </xf>
    <xf numFmtId="0" fontId="18" fillId="0" borderId="11" xfId="58" applyFont="1" applyFill="1" applyBorder="1" applyAlignment="1">
      <alignment vertical="center" wrapText="1"/>
      <protection/>
    </xf>
    <xf numFmtId="0" fontId="77" fillId="0" borderId="11" xfId="58" applyFill="1" applyBorder="1" applyAlignment="1">
      <alignment vertical="center"/>
      <protection/>
    </xf>
    <xf numFmtId="0" fontId="94" fillId="0" borderId="11" xfId="58" applyFont="1" applyFill="1" applyBorder="1" applyAlignment="1">
      <alignment horizontal="center" vertical="center"/>
      <protection/>
    </xf>
    <xf numFmtId="0" fontId="94" fillId="0" borderId="11" xfId="58" applyFont="1" applyFill="1" applyBorder="1" applyAlignment="1">
      <alignment vertical="center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/>
      <protection/>
    </xf>
    <xf numFmtId="49" fontId="18" fillId="0" borderId="11" xfId="58" applyNumberFormat="1" applyFont="1" applyFill="1" applyBorder="1" applyAlignment="1">
      <alignment horizontal="left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11" xfId="58" applyFont="1" applyFill="1" applyBorder="1" applyAlignment="1">
      <alignment horizontal="left" vertical="center" wrapText="1"/>
      <protection/>
    </xf>
    <xf numFmtId="0" fontId="77" fillId="0" borderId="11" xfId="58" applyFill="1" applyBorder="1" applyAlignment="1">
      <alignment horizontal="left" vertical="center"/>
      <protection/>
    </xf>
    <xf numFmtId="0" fontId="19" fillId="0" borderId="11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8" xfId="57" applyFont="1" applyBorder="1" applyAlignment="1">
      <alignment horizontal="center" vertical="center" wrapText="1"/>
      <protection/>
    </xf>
    <xf numFmtId="2" fontId="0" fillId="0" borderId="11" xfId="60" applyNumberFormat="1" applyBorder="1" applyAlignment="1">
      <alignment horizontal="center" vertical="center"/>
      <protection/>
    </xf>
    <xf numFmtId="2" fontId="2" fillId="0" borderId="11" xfId="60" applyNumberFormat="1" applyFont="1" applyBorder="1" applyAlignment="1">
      <alignment horizontal="center" vertical="center"/>
      <protection/>
    </xf>
    <xf numFmtId="1" fontId="0" fillId="0" borderId="11" xfId="60" applyNumberFormat="1" applyFill="1" applyBorder="1" applyAlignment="1">
      <alignment horizontal="center" vertical="center"/>
      <protection/>
    </xf>
    <xf numFmtId="2" fontId="0" fillId="0" borderId="11" xfId="60" applyNumberFormat="1" applyFill="1" applyBorder="1" applyAlignment="1">
      <alignment horizontal="center" vertical="center"/>
      <protection/>
    </xf>
    <xf numFmtId="1" fontId="2" fillId="0" borderId="11" xfId="60" applyNumberFormat="1" applyFont="1" applyFill="1" applyBorder="1" applyAlignment="1">
      <alignment horizontal="center" vertical="center"/>
      <protection/>
    </xf>
    <xf numFmtId="2" fontId="2" fillId="0" borderId="11" xfId="60" applyNumberFormat="1" applyFont="1" applyFill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 wrapText="1"/>
      <protection/>
    </xf>
    <xf numFmtId="0" fontId="2" fillId="0" borderId="11" xfId="58" applyFont="1" applyBorder="1" applyAlignment="1">
      <alignment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left"/>
      <protection/>
    </xf>
    <xf numFmtId="0" fontId="34" fillId="33" borderId="21" xfId="0" applyFont="1" applyFill="1" applyBorder="1" applyAlignment="1">
      <alignment horizontal="center" vertical="center" wrapText="1"/>
    </xf>
    <xf numFmtId="0" fontId="35" fillId="0" borderId="13" xfId="0" applyFont="1" applyBorder="1" applyAlignment="1" quotePrefix="1">
      <alignment horizontal="center" vertical="center" wrapText="1"/>
    </xf>
    <xf numFmtId="0" fontId="26" fillId="0" borderId="11" xfId="57" applyFont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2" fillId="0" borderId="0" xfId="59" applyFont="1" applyBorder="1" applyAlignment="1">
      <alignment horizontal="left" vertical="center"/>
      <protection/>
    </xf>
    <xf numFmtId="0" fontId="105" fillId="0" borderId="0" xfId="0" applyFont="1" applyBorder="1" applyAlignment="1">
      <alignment/>
    </xf>
    <xf numFmtId="0" fontId="18" fillId="0" borderId="11" xfId="57" applyFont="1" applyBorder="1" applyAlignment="1">
      <alignment horizontal="center" vertical="top" wrapText="1"/>
      <protection/>
    </xf>
    <xf numFmtId="2" fontId="77" fillId="0" borderId="11" xfId="58" applyNumberFormat="1" applyFont="1" applyFill="1" applyBorder="1" applyAlignment="1">
      <alignment horizontal="center" vertical="center"/>
      <protection/>
    </xf>
    <xf numFmtId="0" fontId="94" fillId="0" borderId="11" xfId="57" applyFont="1" applyBorder="1">
      <alignment/>
      <protection/>
    </xf>
    <xf numFmtId="0" fontId="94" fillId="0" borderId="0" xfId="57" applyFont="1">
      <alignment/>
      <protection/>
    </xf>
    <xf numFmtId="0" fontId="77" fillId="0" borderId="11" xfId="57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94" fillId="0" borderId="11" xfId="57" applyFont="1" applyBorder="1" applyAlignment="1">
      <alignment horizontal="center" vertical="center"/>
      <protection/>
    </xf>
    <xf numFmtId="2" fontId="77" fillId="0" borderId="11" xfId="57" applyNumberFormat="1" applyBorder="1" applyAlignment="1">
      <alignment horizontal="center" vertical="center"/>
      <protection/>
    </xf>
    <xf numFmtId="2" fontId="94" fillId="0" borderId="11" xfId="57" applyNumberFormat="1" applyFont="1" applyBorder="1" applyAlignment="1">
      <alignment horizontal="center" vertical="center"/>
      <protection/>
    </xf>
    <xf numFmtId="2" fontId="0" fillId="0" borderId="0" xfId="60" applyNumberFormat="1">
      <alignment/>
      <protection/>
    </xf>
    <xf numFmtId="0" fontId="2" fillId="0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top" wrapText="1"/>
    </xf>
    <xf numFmtId="0" fontId="0" fillId="0" borderId="11" xfId="59" applyFill="1" applyBorder="1" applyAlignment="1">
      <alignment horizontal="center" vertical="center"/>
      <protection/>
    </xf>
    <xf numFmtId="0" fontId="33" fillId="0" borderId="11" xfId="0" applyFont="1" applyFill="1" applyBorder="1" applyAlignment="1" quotePrefix="1">
      <alignment horizontal="center" vertical="top" wrapText="1"/>
    </xf>
    <xf numFmtId="0" fontId="2" fillId="0" borderId="11" xfId="59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6" fillId="0" borderId="0" xfId="0" applyFont="1" applyFill="1" applyAlignment="1">
      <alignment horizontal="center"/>
    </xf>
    <xf numFmtId="0" fontId="33" fillId="0" borderId="13" xfId="0" applyFont="1" applyBorder="1" applyAlignment="1" quotePrefix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1" xfId="0" applyFont="1" applyBorder="1" applyAlignment="1" quotePrefix="1">
      <alignment horizontal="left" vertical="top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33" fillId="0" borderId="11" xfId="0" applyNumberFormat="1" applyFont="1" applyBorder="1" applyAlignment="1" quotePrefix="1">
      <alignment horizontal="center" vertical="top" wrapText="1"/>
    </xf>
    <xf numFmtId="1" fontId="33" fillId="0" borderId="11" xfId="0" applyNumberFormat="1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1" fontId="18" fillId="0" borderId="11" xfId="57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center" vertical="top" wrapText="1"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7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1" fillId="0" borderId="0" xfId="57" applyFont="1" applyBorder="1" applyAlignment="1">
      <alignment horizontal="center" vertical="top" wrapText="1"/>
      <protection/>
    </xf>
    <xf numFmtId="0" fontId="94" fillId="0" borderId="0" xfId="58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94" fillId="0" borderId="0" xfId="58" applyFont="1" applyFill="1" applyBorder="1" applyAlignment="1">
      <alignment horizontal="center" vertical="center"/>
      <protection/>
    </xf>
    <xf numFmtId="0" fontId="94" fillId="0" borderId="0" xfId="58" applyFont="1" applyFill="1" applyBorder="1" applyAlignment="1">
      <alignment vertical="center"/>
      <protection/>
    </xf>
    <xf numFmtId="0" fontId="19" fillId="0" borderId="0" xfId="57" applyFont="1" applyBorder="1" applyAlignment="1">
      <alignment horizontal="center" vertical="top" wrapText="1"/>
      <protection/>
    </xf>
    <xf numFmtId="0" fontId="94" fillId="0" borderId="0" xfId="57" applyFont="1" applyBorder="1" applyAlignment="1">
      <alignment horizontal="center"/>
      <protection/>
    </xf>
    <xf numFmtId="0" fontId="94" fillId="0" borderId="0" xfId="57" applyFont="1" applyBorder="1" applyAlignment="1">
      <alignment horizontal="center" vertical="center"/>
      <protection/>
    </xf>
    <xf numFmtId="2" fontId="94" fillId="0" borderId="0" xfId="57" applyNumberFormat="1" applyFont="1" applyBorder="1" applyAlignment="1">
      <alignment horizontal="center" vertical="center"/>
      <protection/>
    </xf>
    <xf numFmtId="0" fontId="77" fillId="0" borderId="0" xfId="57" applyBorder="1" applyAlignment="1">
      <alignment horizontal="center" vertical="center"/>
      <protection/>
    </xf>
    <xf numFmtId="189" fontId="0" fillId="0" borderId="0" xfId="64" applyNumberFormat="1" applyFont="1" applyAlignment="1">
      <alignment/>
    </xf>
    <xf numFmtId="189" fontId="2" fillId="0" borderId="0" xfId="64" applyNumberFormat="1" applyFont="1" applyAlignment="1">
      <alignment/>
    </xf>
    <xf numFmtId="1" fontId="33" fillId="0" borderId="13" xfId="0" applyNumberFormat="1" applyFont="1" applyBorder="1" applyAlignment="1" quotePrefix="1">
      <alignment horizontal="center" vertical="center" wrapText="1"/>
    </xf>
    <xf numFmtId="2" fontId="2" fillId="0" borderId="0" xfId="0" applyNumberFormat="1" applyFont="1" applyAlignment="1">
      <alignment/>
    </xf>
    <xf numFmtId="1" fontId="45" fillId="0" borderId="0" xfId="0" applyNumberFormat="1" applyFont="1" applyBorder="1" applyAlignment="1">
      <alignment horizontal="left"/>
    </xf>
    <xf numFmtId="1" fontId="18" fillId="0" borderId="11" xfId="57" applyNumberFormat="1" applyFont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16" fillId="0" borderId="13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6" xfId="0" applyFont="1" applyBorder="1" applyAlignment="1" quotePrefix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5" fillId="0" borderId="0" xfId="59" applyFont="1" applyAlignment="1">
      <alignment horizontal="center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0" fontId="16" fillId="0" borderId="15" xfId="61" applyFont="1" applyBorder="1" applyAlignment="1">
      <alignment horizontal="right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5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1" fillId="0" borderId="13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5" xfId="0" applyFont="1" applyBorder="1" applyAlignment="1">
      <alignment horizontal="right"/>
    </xf>
    <xf numFmtId="0" fontId="9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57" applyFont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0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left"/>
    </xf>
    <xf numFmtId="0" fontId="106" fillId="0" borderId="10" xfId="0" applyFont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left" vertical="center"/>
      <protection/>
    </xf>
    <xf numFmtId="0" fontId="2" fillId="0" borderId="16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5" fillId="0" borderId="0" xfId="57" applyFont="1" applyAlignment="1">
      <alignment/>
      <protection/>
    </xf>
    <xf numFmtId="0" fontId="2" fillId="0" borderId="0" xfId="57" applyFont="1" applyAlignment="1">
      <alignment horizontal="left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3" xfId="57" applyFont="1" applyFill="1" applyBorder="1" applyAlignment="1" quotePrefix="1">
      <alignment horizontal="center" vertical="center" wrapText="1"/>
      <protection/>
    </xf>
    <xf numFmtId="0" fontId="2" fillId="33" borderId="16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4" fillId="33" borderId="13" xfId="0" applyFont="1" applyFill="1" applyBorder="1" applyAlignment="1">
      <alignment horizontal="center" vertical="center" wrapText="1"/>
    </xf>
    <xf numFmtId="0" fontId="94" fillId="33" borderId="16" xfId="0" applyFont="1" applyFill="1" applyBorder="1" applyAlignment="1">
      <alignment horizontal="center" vertical="center" wrapText="1"/>
    </xf>
    <xf numFmtId="0" fontId="94" fillId="33" borderId="1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59" applyFont="1" applyAlignment="1">
      <alignment horizont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0" xfId="59" applyAlignment="1">
      <alignment horizontal="left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25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34" fillId="0" borderId="18" xfId="0" applyFont="1" applyBorder="1" applyAlignment="1">
      <alignment horizontal="center" vertical="center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16" fillId="0" borderId="0" xfId="57" applyFont="1" applyAlignment="1">
      <alignment horizontal="right"/>
      <protection/>
    </xf>
    <xf numFmtId="0" fontId="109" fillId="0" borderId="0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 vertical="top"/>
    </xf>
    <xf numFmtId="0" fontId="106" fillId="0" borderId="21" xfId="0" applyFont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21" fillId="0" borderId="13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42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17" fillId="0" borderId="13" xfId="57" applyFont="1" applyBorder="1" applyAlignment="1">
      <alignment horizontal="center" vertical="center" wrapText="1"/>
      <protection/>
    </xf>
    <xf numFmtId="0" fontId="17" fillId="0" borderId="16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16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21" fillId="0" borderId="18" xfId="57" applyFont="1" applyBorder="1" applyAlignment="1">
      <alignment horizontal="center" vertical="center" wrapText="1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21" fillId="0" borderId="26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center"/>
      <protection/>
    </xf>
    <xf numFmtId="0" fontId="19" fillId="0" borderId="18" xfId="57" applyFont="1" applyBorder="1" applyAlignment="1">
      <alignment horizontal="center" vertical="center"/>
      <protection/>
    </xf>
    <xf numFmtId="0" fontId="19" fillId="0" borderId="12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16" fillId="0" borderId="15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3" xfId="60" applyFont="1" applyBorder="1" applyAlignment="1">
      <alignment horizontal="center" vertical="top"/>
      <protection/>
    </xf>
    <xf numFmtId="0" fontId="16" fillId="0" borderId="16" xfId="60" applyFont="1" applyBorder="1" applyAlignment="1">
      <alignment horizontal="center" vertical="top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3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2" fillId="0" borderId="1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top" wrapText="1"/>
      <protection/>
    </xf>
    <xf numFmtId="0" fontId="7" fillId="0" borderId="14" xfId="60" applyFont="1" applyBorder="1" applyAlignment="1">
      <alignment horizontal="center" vertical="top" wrapText="1"/>
      <protection/>
    </xf>
    <xf numFmtId="0" fontId="0" fillId="0" borderId="0" xfId="60" applyAlignment="1">
      <alignment horizontal="left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5" fillId="0" borderId="0" xfId="59" applyFont="1" applyAlignment="1">
      <alignment horizontal="center" wrapText="1"/>
      <protection/>
    </xf>
    <xf numFmtId="0" fontId="16" fillId="0" borderId="15" xfId="59" applyFont="1" applyBorder="1" applyAlignment="1">
      <alignment horizontal="right"/>
      <protection/>
    </xf>
    <xf numFmtId="0" fontId="0" fillId="0" borderId="0" xfId="59" applyFont="1">
      <alignment/>
      <protection/>
    </xf>
    <xf numFmtId="0" fontId="2" fillId="0" borderId="11" xfId="59" applyFont="1" applyBorder="1" applyAlignment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96400" cy="4552950"/>
    <xdr:sp>
      <xdr:nvSpPr>
        <xdr:cNvPr id="1" name="Rectangle 1"/>
        <xdr:cNvSpPr>
          <a:spLocks/>
        </xdr:cNvSpPr>
      </xdr:nvSpPr>
      <xdr:spPr>
        <a:xfrm>
          <a:off x="85725" y="466725"/>
          <a:ext cx="92964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: Mizoram
</a:t>
          </a:r>
          <a:r>
            <a:rPr lang="en-US" cap="none" sz="4400" b="1" i="0" u="none" baseline="0"/>
            <a:t>Date of Submission: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38425"/>
    <xdr:sp>
      <xdr:nvSpPr>
        <xdr:cNvPr id="1" name="Rectangle 1"/>
        <xdr:cNvSpPr>
          <a:spLocks/>
        </xdr:cNvSpPr>
      </xdr:nvSpPr>
      <xdr:spPr>
        <a:xfrm>
          <a:off x="0" y="542925"/>
          <a:ext cx="55911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">
      <selection activeCell="G2" sqref="G2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813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zoomScaleSheetLayoutView="80" zoomScalePageLayoutView="0" workbookViewId="0" topLeftCell="A1">
      <selection activeCell="A8" sqref="A8:A10"/>
    </sheetView>
  </sheetViews>
  <sheetFormatPr defaultColWidth="9.140625" defaultRowHeight="12.75"/>
  <cols>
    <col min="1" max="2" width="9.140625" style="429" customWidth="1"/>
    <col min="3" max="3" width="11.28125" style="429" customWidth="1"/>
    <col min="4" max="4" width="9.140625" style="429" customWidth="1"/>
    <col min="5" max="5" width="9.57421875" style="429" customWidth="1"/>
    <col min="6" max="6" width="9.8515625" style="429" customWidth="1"/>
    <col min="7" max="7" width="8.8515625" style="429" customWidth="1"/>
    <col min="8" max="8" width="10.57421875" style="429" customWidth="1"/>
    <col min="9" max="9" width="9.8515625" style="429" customWidth="1"/>
    <col min="10" max="10" width="9.140625" style="429" customWidth="1"/>
    <col min="11" max="11" width="11.8515625" style="429" customWidth="1"/>
    <col min="12" max="12" width="9.421875" style="429" customWidth="1"/>
    <col min="13" max="13" width="12.00390625" style="429" customWidth="1"/>
    <col min="14" max="14" width="14.140625" style="429" customWidth="1"/>
    <col min="15" max="16384" width="9.140625" style="429" customWidth="1"/>
  </cols>
  <sheetData>
    <row r="1" spans="4:13" ht="12.75" customHeight="1">
      <c r="D1" s="626"/>
      <c r="E1" s="626"/>
      <c r="F1" s="626"/>
      <c r="G1" s="626"/>
      <c r="H1" s="626"/>
      <c r="I1" s="626"/>
      <c r="J1" s="626"/>
      <c r="M1" s="453" t="s">
        <v>249</v>
      </c>
    </row>
    <row r="2" spans="1:14" ht="15">
      <c r="A2" s="627" t="s">
        <v>0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</row>
    <row r="3" spans="1:14" ht="20.25">
      <c r="A3" s="628" t="s">
        <v>698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ht="11.25" customHeight="1"/>
    <row r="5" spans="1:14" ht="15.75">
      <c r="A5" s="629" t="s">
        <v>741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</row>
    <row r="7" spans="1:15" ht="12.75">
      <c r="A7" s="617" t="s">
        <v>888</v>
      </c>
      <c r="B7" s="617"/>
      <c r="L7" s="616" t="s">
        <v>776</v>
      </c>
      <c r="M7" s="616"/>
      <c r="N7" s="616"/>
      <c r="O7" s="455"/>
    </row>
    <row r="8" spans="1:14" ht="15.75" customHeight="1">
      <c r="A8" s="618" t="s">
        <v>2</v>
      </c>
      <c r="B8" s="618" t="s">
        <v>3</v>
      </c>
      <c r="C8" s="526" t="s">
        <v>4</v>
      </c>
      <c r="D8" s="526"/>
      <c r="E8" s="526"/>
      <c r="F8" s="533"/>
      <c r="G8" s="533"/>
      <c r="H8" s="526" t="s">
        <v>100</v>
      </c>
      <c r="I8" s="526"/>
      <c r="J8" s="526"/>
      <c r="K8" s="526"/>
      <c r="L8" s="526"/>
      <c r="M8" s="618" t="s">
        <v>130</v>
      </c>
      <c r="N8" s="615" t="s">
        <v>131</v>
      </c>
    </row>
    <row r="9" spans="1:19" ht="51">
      <c r="A9" s="619"/>
      <c r="B9" s="619"/>
      <c r="C9" s="334" t="s">
        <v>5</v>
      </c>
      <c r="D9" s="334" t="s">
        <v>6</v>
      </c>
      <c r="E9" s="334" t="s">
        <v>354</v>
      </c>
      <c r="F9" s="334" t="s">
        <v>98</v>
      </c>
      <c r="G9" s="334" t="s">
        <v>113</v>
      </c>
      <c r="H9" s="334" t="s">
        <v>5</v>
      </c>
      <c r="I9" s="334" t="s">
        <v>6</v>
      </c>
      <c r="J9" s="334" t="s">
        <v>354</v>
      </c>
      <c r="K9" s="419" t="s">
        <v>98</v>
      </c>
      <c r="L9" s="419" t="s">
        <v>114</v>
      </c>
      <c r="M9" s="619"/>
      <c r="N9" s="615"/>
      <c r="R9" s="428"/>
      <c r="S9" s="456"/>
    </row>
    <row r="10" spans="1:14" s="457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22">
        <v>11</v>
      </c>
      <c r="L10" s="405">
        <v>12</v>
      </c>
      <c r="M10" s="405">
        <v>13</v>
      </c>
      <c r="N10" s="322">
        <v>14</v>
      </c>
    </row>
    <row r="11" spans="1:14" ht="12.75">
      <c r="A11" s="316">
        <v>1</v>
      </c>
      <c r="B11" s="428" t="s">
        <v>879</v>
      </c>
      <c r="C11" s="316">
        <v>211</v>
      </c>
      <c r="D11" s="316">
        <v>23</v>
      </c>
      <c r="E11" s="326">
        <v>0</v>
      </c>
      <c r="F11" s="326">
        <v>0</v>
      </c>
      <c r="G11" s="434">
        <f>C11+D11+E11</f>
        <v>234</v>
      </c>
      <c r="H11" s="316">
        <f>C11</f>
        <v>211</v>
      </c>
      <c r="I11" s="316">
        <f>D11</f>
        <v>23</v>
      </c>
      <c r="J11" s="316">
        <f>E11</f>
        <v>0</v>
      </c>
      <c r="K11" s="316">
        <f>F11</f>
        <v>0</v>
      </c>
      <c r="L11" s="434">
        <f>SUM(H11:K11)</f>
        <v>234</v>
      </c>
      <c r="M11" s="316">
        <f>G11-L11</f>
        <v>0</v>
      </c>
      <c r="N11" s="326" t="s">
        <v>894</v>
      </c>
    </row>
    <row r="12" spans="1:14" ht="12.75">
      <c r="A12" s="316">
        <v>2</v>
      </c>
      <c r="B12" s="428" t="s">
        <v>880</v>
      </c>
      <c r="C12" s="316">
        <v>117</v>
      </c>
      <c r="D12" s="316">
        <v>8</v>
      </c>
      <c r="E12" s="326">
        <v>0</v>
      </c>
      <c r="F12" s="326">
        <v>0</v>
      </c>
      <c r="G12" s="434">
        <f aca="true" t="shared" si="0" ref="G12:G19">C12+D12+E12</f>
        <v>125</v>
      </c>
      <c r="H12" s="316">
        <f aca="true" t="shared" si="1" ref="H12:H18">C12</f>
        <v>117</v>
      </c>
      <c r="I12" s="316">
        <f aca="true" t="shared" si="2" ref="I12:I18">D12</f>
        <v>8</v>
      </c>
      <c r="J12" s="316">
        <f aca="true" t="shared" si="3" ref="J12:J18">E12</f>
        <v>0</v>
      </c>
      <c r="K12" s="316">
        <f aca="true" t="shared" si="4" ref="K12:K18">F12</f>
        <v>0</v>
      </c>
      <c r="L12" s="434">
        <f aca="true" t="shared" si="5" ref="L12:L18">SUM(H12:K12)</f>
        <v>125</v>
      </c>
      <c r="M12" s="316">
        <f aca="true" t="shared" si="6" ref="M12:M18">G12-L12</f>
        <v>0</v>
      </c>
      <c r="N12" s="326" t="s">
        <v>894</v>
      </c>
    </row>
    <row r="13" spans="1:14" ht="12.75">
      <c r="A13" s="316">
        <v>3</v>
      </c>
      <c r="B13" s="428" t="s">
        <v>881</v>
      </c>
      <c r="C13" s="316">
        <v>74</v>
      </c>
      <c r="D13" s="316">
        <v>5</v>
      </c>
      <c r="E13" s="326">
        <v>0</v>
      </c>
      <c r="F13" s="326">
        <v>0</v>
      </c>
      <c r="G13" s="434">
        <f t="shared" si="0"/>
        <v>79</v>
      </c>
      <c r="H13" s="316">
        <f t="shared" si="1"/>
        <v>74</v>
      </c>
      <c r="I13" s="316">
        <f t="shared" si="2"/>
        <v>5</v>
      </c>
      <c r="J13" s="316">
        <f t="shared" si="3"/>
        <v>0</v>
      </c>
      <c r="K13" s="316">
        <f t="shared" si="4"/>
        <v>0</v>
      </c>
      <c r="L13" s="434">
        <f t="shared" si="5"/>
        <v>79</v>
      </c>
      <c r="M13" s="316">
        <f t="shared" si="6"/>
        <v>0</v>
      </c>
      <c r="N13" s="326" t="s">
        <v>894</v>
      </c>
    </row>
    <row r="14" spans="1:14" ht="12.75">
      <c r="A14" s="316">
        <v>4</v>
      </c>
      <c r="B14" s="428" t="s">
        <v>882</v>
      </c>
      <c r="C14" s="316">
        <v>153</v>
      </c>
      <c r="D14" s="316">
        <v>10</v>
      </c>
      <c r="E14" s="326">
        <v>0</v>
      </c>
      <c r="F14" s="326">
        <v>0</v>
      </c>
      <c r="G14" s="434">
        <f t="shared" si="0"/>
        <v>163</v>
      </c>
      <c r="H14" s="316">
        <f t="shared" si="1"/>
        <v>153</v>
      </c>
      <c r="I14" s="316">
        <f t="shared" si="2"/>
        <v>10</v>
      </c>
      <c r="J14" s="316">
        <f t="shared" si="3"/>
        <v>0</v>
      </c>
      <c r="K14" s="316">
        <f t="shared" si="4"/>
        <v>0</v>
      </c>
      <c r="L14" s="434">
        <f t="shared" si="5"/>
        <v>163</v>
      </c>
      <c r="M14" s="316">
        <f t="shared" si="6"/>
        <v>0</v>
      </c>
      <c r="N14" s="326" t="s">
        <v>894</v>
      </c>
    </row>
    <row r="15" spans="1:14" ht="12.75">
      <c r="A15" s="316">
        <v>5</v>
      </c>
      <c r="B15" s="428" t="s">
        <v>883</v>
      </c>
      <c r="C15" s="316">
        <v>169</v>
      </c>
      <c r="D15" s="316">
        <v>58</v>
      </c>
      <c r="E15" s="326">
        <v>0</v>
      </c>
      <c r="F15" s="326">
        <v>0</v>
      </c>
      <c r="G15" s="434">
        <f t="shared" si="0"/>
        <v>227</v>
      </c>
      <c r="H15" s="316">
        <f t="shared" si="1"/>
        <v>169</v>
      </c>
      <c r="I15" s="316">
        <f t="shared" si="2"/>
        <v>58</v>
      </c>
      <c r="J15" s="316">
        <f t="shared" si="3"/>
        <v>0</v>
      </c>
      <c r="K15" s="316">
        <f t="shared" si="4"/>
        <v>0</v>
      </c>
      <c r="L15" s="434">
        <f t="shared" si="5"/>
        <v>227</v>
      </c>
      <c r="M15" s="316">
        <f t="shared" si="6"/>
        <v>0</v>
      </c>
      <c r="N15" s="326" t="s">
        <v>894</v>
      </c>
    </row>
    <row r="16" spans="1:14" ht="12.75">
      <c r="A16" s="316">
        <v>6</v>
      </c>
      <c r="B16" s="428" t="s">
        <v>886</v>
      </c>
      <c r="C16" s="316">
        <v>109</v>
      </c>
      <c r="D16" s="316">
        <v>8</v>
      </c>
      <c r="E16" s="326">
        <v>0</v>
      </c>
      <c r="F16" s="326">
        <v>0</v>
      </c>
      <c r="G16" s="434">
        <f t="shared" si="0"/>
        <v>117</v>
      </c>
      <c r="H16" s="316">
        <f t="shared" si="1"/>
        <v>109</v>
      </c>
      <c r="I16" s="316">
        <f t="shared" si="2"/>
        <v>8</v>
      </c>
      <c r="J16" s="316">
        <f t="shared" si="3"/>
        <v>0</v>
      </c>
      <c r="K16" s="316">
        <f t="shared" si="4"/>
        <v>0</v>
      </c>
      <c r="L16" s="434">
        <f t="shared" si="5"/>
        <v>117</v>
      </c>
      <c r="M16" s="316">
        <f t="shared" si="6"/>
        <v>0</v>
      </c>
      <c r="N16" s="326" t="s">
        <v>894</v>
      </c>
    </row>
    <row r="17" spans="1:14" ht="12.75">
      <c r="A17" s="316">
        <v>7</v>
      </c>
      <c r="B17" s="428" t="s">
        <v>884</v>
      </c>
      <c r="C17" s="316">
        <v>76</v>
      </c>
      <c r="D17" s="316">
        <v>0</v>
      </c>
      <c r="E17" s="326">
        <v>0</v>
      </c>
      <c r="F17" s="326">
        <v>0</v>
      </c>
      <c r="G17" s="434">
        <f t="shared" si="0"/>
        <v>76</v>
      </c>
      <c r="H17" s="316">
        <f t="shared" si="1"/>
        <v>76</v>
      </c>
      <c r="I17" s="316">
        <f t="shared" si="2"/>
        <v>0</v>
      </c>
      <c r="J17" s="316">
        <f t="shared" si="3"/>
        <v>0</v>
      </c>
      <c r="K17" s="316">
        <f t="shared" si="4"/>
        <v>0</v>
      </c>
      <c r="L17" s="434">
        <f t="shared" si="5"/>
        <v>76</v>
      </c>
      <c r="M17" s="316">
        <f t="shared" si="6"/>
        <v>0</v>
      </c>
      <c r="N17" s="326" t="s">
        <v>894</v>
      </c>
    </row>
    <row r="18" spans="1:14" ht="12.75">
      <c r="A18" s="316">
        <v>8</v>
      </c>
      <c r="B18" s="428" t="s">
        <v>885</v>
      </c>
      <c r="C18" s="316">
        <v>51</v>
      </c>
      <c r="D18" s="316">
        <v>14</v>
      </c>
      <c r="E18" s="326">
        <v>0</v>
      </c>
      <c r="F18" s="326">
        <v>0</v>
      </c>
      <c r="G18" s="434">
        <f t="shared" si="0"/>
        <v>65</v>
      </c>
      <c r="H18" s="316">
        <f t="shared" si="1"/>
        <v>51</v>
      </c>
      <c r="I18" s="316">
        <f t="shared" si="2"/>
        <v>14</v>
      </c>
      <c r="J18" s="316">
        <f t="shared" si="3"/>
        <v>0</v>
      </c>
      <c r="K18" s="316">
        <f t="shared" si="4"/>
        <v>0</v>
      </c>
      <c r="L18" s="434">
        <f t="shared" si="5"/>
        <v>65</v>
      </c>
      <c r="M18" s="316">
        <f t="shared" si="6"/>
        <v>0</v>
      </c>
      <c r="N18" s="326" t="s">
        <v>894</v>
      </c>
    </row>
    <row r="19" spans="1:14" ht="12.75">
      <c r="A19" s="322" t="s">
        <v>16</v>
      </c>
      <c r="B19" s="458"/>
      <c r="C19" s="322">
        <f>SUM(C11:C18)</f>
        <v>960</v>
      </c>
      <c r="D19" s="322">
        <f>SUM(D11:D18)</f>
        <v>126</v>
      </c>
      <c r="E19" s="322">
        <f>SUM(E11:E18)</f>
        <v>0</v>
      </c>
      <c r="F19" s="322">
        <f>SUM(F11:F18)</f>
        <v>0</v>
      </c>
      <c r="G19" s="434">
        <f t="shared" si="0"/>
        <v>1086</v>
      </c>
      <c r="H19" s="322">
        <f aca="true" t="shared" si="7" ref="H19:M19">SUM(H11:H18)</f>
        <v>960</v>
      </c>
      <c r="I19" s="322">
        <f t="shared" si="7"/>
        <v>126</v>
      </c>
      <c r="J19" s="322">
        <f t="shared" si="7"/>
        <v>0</v>
      </c>
      <c r="K19" s="322">
        <f t="shared" si="7"/>
        <v>0</v>
      </c>
      <c r="L19" s="322">
        <f t="shared" si="7"/>
        <v>1086</v>
      </c>
      <c r="M19" s="322">
        <f t="shared" si="7"/>
        <v>0</v>
      </c>
      <c r="N19" s="326" t="s">
        <v>894</v>
      </c>
    </row>
    <row r="20" spans="1:14" ht="12.75">
      <c r="A20" s="459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</row>
    <row r="21" ht="12.75">
      <c r="A21" s="9" t="s">
        <v>8</v>
      </c>
    </row>
    <row r="22" ht="12.75">
      <c r="A22" s="429" t="s">
        <v>9</v>
      </c>
    </row>
    <row r="23" spans="1:14" ht="12.75">
      <c r="A23" s="429" t="s">
        <v>10</v>
      </c>
      <c r="K23" s="459" t="s">
        <v>11</v>
      </c>
      <c r="L23" s="459" t="s">
        <v>11</v>
      </c>
      <c r="M23" s="459"/>
      <c r="N23" s="459" t="s">
        <v>11</v>
      </c>
    </row>
    <row r="24" spans="1:12" ht="12.75">
      <c r="A24" s="460" t="s">
        <v>426</v>
      </c>
      <c r="J24" s="459"/>
      <c r="K24" s="459"/>
      <c r="L24" s="459"/>
    </row>
    <row r="25" spans="3:13" ht="12.75">
      <c r="C25" s="460" t="s">
        <v>427</v>
      </c>
      <c r="E25" s="456"/>
      <c r="F25" s="456"/>
      <c r="G25" s="456"/>
      <c r="H25" s="456"/>
      <c r="I25" s="456"/>
      <c r="J25" s="456"/>
      <c r="K25" s="456"/>
      <c r="L25" s="456"/>
      <c r="M25" s="456"/>
    </row>
    <row r="26" spans="5:14" ht="12.75">
      <c r="E26" s="456"/>
      <c r="F26" s="456"/>
      <c r="G26" s="456"/>
      <c r="H26" s="456"/>
      <c r="I26" s="456"/>
      <c r="J26" s="456"/>
      <c r="K26" s="456"/>
      <c r="L26" s="456"/>
      <c r="M26" s="456"/>
      <c r="N26" s="456"/>
    </row>
    <row r="27" spans="5:14" ht="12.75">
      <c r="E27" s="456"/>
      <c r="F27" s="456"/>
      <c r="G27" s="456"/>
      <c r="H27" s="456"/>
      <c r="I27" s="456"/>
      <c r="J27" s="456"/>
      <c r="K27" s="456"/>
      <c r="L27" s="456"/>
      <c r="M27" s="456"/>
      <c r="N27" s="456"/>
    </row>
    <row r="28" spans="1:13" ht="12.75">
      <c r="A28" s="13" t="s">
        <v>19</v>
      </c>
      <c r="M28" s="295" t="s">
        <v>890</v>
      </c>
    </row>
    <row r="29" ht="12.75">
      <c r="M29" s="295" t="s">
        <v>891</v>
      </c>
    </row>
    <row r="30" ht="12.75">
      <c r="M30" s="295" t="s">
        <v>892</v>
      </c>
    </row>
    <row r="31" ht="12.75">
      <c r="L31" s="27" t="s">
        <v>82</v>
      </c>
    </row>
    <row r="32" spans="1:14" ht="12.75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</row>
  </sheetData>
  <sheetProtection/>
  <mergeCells count="13">
    <mergeCell ref="A32:N32"/>
    <mergeCell ref="N8:N9"/>
    <mergeCell ref="A8:A9"/>
    <mergeCell ref="B8:B9"/>
    <mergeCell ref="C8:G8"/>
    <mergeCell ref="H8:L8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140625" style="14" customWidth="1"/>
    <col min="2" max="2" width="9.00390625" style="14" customWidth="1"/>
    <col min="3" max="3" width="10.28125" style="14" customWidth="1"/>
    <col min="4" max="4" width="9.28125" style="14" customWidth="1"/>
    <col min="5" max="6" width="9.140625" style="14" customWidth="1"/>
    <col min="7" max="7" width="11.7109375" style="14" customWidth="1"/>
    <col min="8" max="8" width="11.00390625" style="14" customWidth="1"/>
    <col min="9" max="9" width="9.7109375" style="14" customWidth="1"/>
    <col min="10" max="10" width="9.57421875" style="14" customWidth="1"/>
    <col min="11" max="11" width="11.7109375" style="14" customWidth="1"/>
    <col min="12" max="12" width="10.7109375" style="14" customWidth="1"/>
    <col min="13" max="13" width="10.57421875" style="14" customWidth="1"/>
    <col min="14" max="14" width="8.7109375" style="14" customWidth="1"/>
    <col min="15" max="15" width="8.8515625" style="14" customWidth="1"/>
    <col min="16" max="16" width="9.140625" style="14" customWidth="1"/>
    <col min="17" max="17" width="11.00390625" style="14" customWidth="1"/>
    <col min="18" max="18" width="9.140625" style="14" customWidth="1"/>
    <col min="19" max="19" width="12.00390625" style="14" bestFit="1" customWidth="1"/>
    <col min="20" max="16384" width="9.140625" style="14" customWidth="1"/>
  </cols>
  <sheetData>
    <row r="1" spans="15:17" ht="12.75" customHeight="1">
      <c r="O1" s="561" t="s">
        <v>58</v>
      </c>
      <c r="P1" s="561"/>
      <c r="Q1" s="561"/>
    </row>
    <row r="2" spans="1:17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</row>
    <row r="3" spans="1:17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ht="11.25" customHeight="1"/>
    <row r="5" spans="1:17" ht="15.75" customHeight="1">
      <c r="A5" s="637" t="s">
        <v>742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</row>
    <row r="7" spans="1:17" ht="17.25" customHeight="1">
      <c r="A7" s="638" t="s">
        <v>887</v>
      </c>
      <c r="B7" s="638"/>
      <c r="C7" s="638"/>
      <c r="D7" s="638"/>
      <c r="N7" s="610" t="s">
        <v>774</v>
      </c>
      <c r="O7" s="610"/>
      <c r="P7" s="610"/>
      <c r="Q7" s="610"/>
    </row>
    <row r="8" spans="1:17" ht="24" customHeight="1">
      <c r="A8" s="632" t="s">
        <v>2</v>
      </c>
      <c r="B8" s="632" t="s">
        <v>3</v>
      </c>
      <c r="C8" s="539" t="s">
        <v>781</v>
      </c>
      <c r="D8" s="539"/>
      <c r="E8" s="539"/>
      <c r="F8" s="539"/>
      <c r="G8" s="539"/>
      <c r="H8" s="633" t="s">
        <v>633</v>
      </c>
      <c r="I8" s="539"/>
      <c r="J8" s="539"/>
      <c r="K8" s="539"/>
      <c r="L8" s="539"/>
      <c r="M8" s="634" t="s">
        <v>108</v>
      </c>
      <c r="N8" s="635"/>
      <c r="O8" s="635"/>
      <c r="P8" s="635"/>
      <c r="Q8" s="636"/>
    </row>
    <row r="9" spans="1:18" s="13" customFormat="1" ht="51">
      <c r="A9" s="632"/>
      <c r="B9" s="632"/>
      <c r="C9" s="281" t="s">
        <v>209</v>
      </c>
      <c r="D9" s="281" t="s">
        <v>210</v>
      </c>
      <c r="E9" s="281" t="s">
        <v>354</v>
      </c>
      <c r="F9" s="281" t="s">
        <v>216</v>
      </c>
      <c r="G9" s="281" t="s">
        <v>113</v>
      </c>
      <c r="H9" s="277" t="s">
        <v>209</v>
      </c>
      <c r="I9" s="281" t="s">
        <v>210</v>
      </c>
      <c r="J9" s="281" t="s">
        <v>354</v>
      </c>
      <c r="K9" s="276" t="s">
        <v>216</v>
      </c>
      <c r="L9" s="281" t="s">
        <v>357</v>
      </c>
      <c r="M9" s="281" t="s">
        <v>209</v>
      </c>
      <c r="N9" s="281" t="s">
        <v>210</v>
      </c>
      <c r="O9" s="281" t="s">
        <v>354</v>
      </c>
      <c r="P9" s="276" t="s">
        <v>216</v>
      </c>
      <c r="Q9" s="281" t="s">
        <v>115</v>
      </c>
      <c r="R9" s="26"/>
    </row>
    <row r="10" spans="1:17" s="59" customFormat="1" ht="12.7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</row>
    <row r="11" spans="1:22" ht="12.75">
      <c r="A11" s="16">
        <v>1</v>
      </c>
      <c r="B11" s="17" t="s">
        <v>879</v>
      </c>
      <c r="C11" s="128">
        <v>17374</v>
      </c>
      <c r="D11" s="128">
        <v>0</v>
      </c>
      <c r="E11" s="128">
        <v>0</v>
      </c>
      <c r="F11" s="128">
        <v>0</v>
      </c>
      <c r="G11" s="135">
        <f>SUM(C11:F11)</f>
        <v>17374</v>
      </c>
      <c r="H11" s="287">
        <f>M11/202</f>
        <v>16001.359442046722</v>
      </c>
      <c r="I11" s="287">
        <f>N11/202</f>
        <v>0</v>
      </c>
      <c r="J11" s="284">
        <v>0</v>
      </c>
      <c r="K11" s="284">
        <v>0</v>
      </c>
      <c r="L11" s="285">
        <f>SUM(H11:K11)</f>
        <v>16001.359442046722</v>
      </c>
      <c r="M11" s="284">
        <v>3232274.6072934377</v>
      </c>
      <c r="N11" s="284">
        <v>0</v>
      </c>
      <c r="O11" s="284">
        <v>0</v>
      </c>
      <c r="P11" s="284">
        <v>0</v>
      </c>
      <c r="Q11" s="285">
        <f>SUM(M11:P11)</f>
        <v>3232274.6072934377</v>
      </c>
      <c r="V11" s="290"/>
    </row>
    <row r="12" spans="1:22" ht="12.75">
      <c r="A12" s="16">
        <v>2</v>
      </c>
      <c r="B12" s="17" t="s">
        <v>880</v>
      </c>
      <c r="C12" s="128">
        <v>8676</v>
      </c>
      <c r="D12" s="128">
        <v>0</v>
      </c>
      <c r="E12" s="128">
        <v>0</v>
      </c>
      <c r="F12" s="128">
        <v>0</v>
      </c>
      <c r="G12" s="135">
        <f aca="true" t="shared" si="0" ref="G12:G18">SUM(C12:F12)</f>
        <v>8676</v>
      </c>
      <c r="H12" s="287">
        <f aca="true" t="shared" si="1" ref="H12:H18">M12/202</f>
        <v>7990.548780890834</v>
      </c>
      <c r="I12" s="287">
        <f aca="true" t="shared" si="2" ref="I12:I18">N12/202</f>
        <v>0</v>
      </c>
      <c r="J12" s="284">
        <v>0</v>
      </c>
      <c r="K12" s="284">
        <v>0</v>
      </c>
      <c r="L12" s="285">
        <f aca="true" t="shared" si="3" ref="L12:L18">SUM(H12:K12)</f>
        <v>7990.548780890834</v>
      </c>
      <c r="M12" s="284">
        <v>1614090.8537399485</v>
      </c>
      <c r="N12" s="284">
        <v>0</v>
      </c>
      <c r="O12" s="284">
        <v>0</v>
      </c>
      <c r="P12" s="284">
        <v>0</v>
      </c>
      <c r="Q12" s="285">
        <f aca="true" t="shared" si="4" ref="Q12:Q18">SUM(M12:P12)</f>
        <v>1614090.8537399485</v>
      </c>
      <c r="V12" s="290"/>
    </row>
    <row r="13" spans="1:22" ht="12.75">
      <c r="A13" s="16">
        <v>3</v>
      </c>
      <c r="B13" s="17" t="s">
        <v>881</v>
      </c>
      <c r="C13" s="128">
        <v>7158</v>
      </c>
      <c r="D13" s="128">
        <v>0</v>
      </c>
      <c r="E13" s="128">
        <v>0</v>
      </c>
      <c r="F13" s="128">
        <v>0</v>
      </c>
      <c r="G13" s="135">
        <f t="shared" si="0"/>
        <v>7158</v>
      </c>
      <c r="H13" s="287">
        <f t="shared" si="1"/>
        <v>6592.479042602189</v>
      </c>
      <c r="I13" s="287">
        <f t="shared" si="2"/>
        <v>0</v>
      </c>
      <c r="J13" s="284">
        <v>0</v>
      </c>
      <c r="K13" s="284">
        <v>0</v>
      </c>
      <c r="L13" s="285">
        <f t="shared" si="3"/>
        <v>6592.479042602189</v>
      </c>
      <c r="M13" s="284">
        <v>1331680.7666056422</v>
      </c>
      <c r="N13" s="284">
        <v>0</v>
      </c>
      <c r="O13" s="284">
        <v>0</v>
      </c>
      <c r="P13" s="284">
        <v>0</v>
      </c>
      <c r="Q13" s="285">
        <f t="shared" si="4"/>
        <v>1331680.7666056422</v>
      </c>
      <c r="V13" s="290"/>
    </row>
    <row r="14" spans="1:22" ht="12.75">
      <c r="A14" s="16">
        <v>4</v>
      </c>
      <c r="B14" s="17" t="s">
        <v>882</v>
      </c>
      <c r="C14" s="128">
        <v>16596</v>
      </c>
      <c r="D14" s="128">
        <v>2986</v>
      </c>
      <c r="E14" s="128">
        <v>0</v>
      </c>
      <c r="F14" s="128">
        <v>0</v>
      </c>
      <c r="G14" s="135">
        <f t="shared" si="0"/>
        <v>19582</v>
      </c>
      <c r="H14" s="287">
        <f t="shared" si="1"/>
        <v>15284.825676309852</v>
      </c>
      <c r="I14" s="287">
        <f t="shared" si="2"/>
        <v>2752.992582191843</v>
      </c>
      <c r="J14" s="284">
        <v>0</v>
      </c>
      <c r="K14" s="284">
        <v>0</v>
      </c>
      <c r="L14" s="285">
        <f t="shared" si="3"/>
        <v>18037.818258501695</v>
      </c>
      <c r="M14" s="284">
        <v>3087534.7866145903</v>
      </c>
      <c r="N14" s="284">
        <v>556104.5016027524</v>
      </c>
      <c r="O14" s="284">
        <v>0</v>
      </c>
      <c r="P14" s="284">
        <v>0</v>
      </c>
      <c r="Q14" s="285">
        <f t="shared" si="4"/>
        <v>3643639.2882173425</v>
      </c>
      <c r="V14" s="290"/>
    </row>
    <row r="15" spans="1:22" ht="12.75">
      <c r="A15" s="16">
        <v>5</v>
      </c>
      <c r="B15" s="17" t="s">
        <v>883</v>
      </c>
      <c r="C15" s="128">
        <v>12031</v>
      </c>
      <c r="D15" s="128">
        <v>6699</v>
      </c>
      <c r="E15" s="128">
        <v>0</v>
      </c>
      <c r="F15" s="128">
        <v>0</v>
      </c>
      <c r="G15" s="135">
        <f t="shared" si="0"/>
        <v>18730</v>
      </c>
      <c r="H15" s="287">
        <f t="shared" si="1"/>
        <v>11080.48552131139</v>
      </c>
      <c r="I15" s="287">
        <f t="shared" si="2"/>
        <v>6176.254959177213</v>
      </c>
      <c r="J15" s="284">
        <v>0</v>
      </c>
      <c r="K15" s="284">
        <v>0</v>
      </c>
      <c r="L15" s="285">
        <f t="shared" si="3"/>
        <v>17256.740480488603</v>
      </c>
      <c r="M15" s="284">
        <v>2238258.0753049008</v>
      </c>
      <c r="N15" s="284">
        <v>1247603.501753797</v>
      </c>
      <c r="O15" s="284">
        <v>0</v>
      </c>
      <c r="P15" s="284">
        <v>0</v>
      </c>
      <c r="Q15" s="285">
        <f t="shared" si="4"/>
        <v>3485861.577058698</v>
      </c>
      <c r="V15" s="290"/>
    </row>
    <row r="16" spans="1:22" ht="12.75">
      <c r="A16" s="16">
        <v>6</v>
      </c>
      <c r="B16" s="17" t="s">
        <v>886</v>
      </c>
      <c r="C16" s="128">
        <v>11250</v>
      </c>
      <c r="D16" s="128">
        <v>0</v>
      </c>
      <c r="E16" s="128">
        <v>0</v>
      </c>
      <c r="F16" s="128">
        <v>0</v>
      </c>
      <c r="G16" s="135">
        <f t="shared" si="0"/>
        <v>11250</v>
      </c>
      <c r="H16" s="287">
        <f t="shared" si="1"/>
        <v>10361.188771902016</v>
      </c>
      <c r="I16" s="287">
        <f t="shared" si="2"/>
        <v>0</v>
      </c>
      <c r="J16" s="284">
        <v>0</v>
      </c>
      <c r="K16" s="284">
        <v>0</v>
      </c>
      <c r="L16" s="285">
        <f t="shared" si="3"/>
        <v>10361.188771902016</v>
      </c>
      <c r="M16" s="284">
        <v>2092960.131924207</v>
      </c>
      <c r="N16" s="284">
        <v>0</v>
      </c>
      <c r="O16" s="284">
        <v>0</v>
      </c>
      <c r="P16" s="284">
        <v>0</v>
      </c>
      <c r="Q16" s="285">
        <f t="shared" si="4"/>
        <v>2092960.131924207</v>
      </c>
      <c r="V16" s="290"/>
    </row>
    <row r="17" spans="1:22" ht="12.75">
      <c r="A17" s="16">
        <v>7</v>
      </c>
      <c r="B17" s="17" t="s">
        <v>884</v>
      </c>
      <c r="C17" s="128">
        <v>7536</v>
      </c>
      <c r="D17" s="128">
        <v>297</v>
      </c>
      <c r="E17" s="128">
        <v>0</v>
      </c>
      <c r="F17" s="128">
        <v>0</v>
      </c>
      <c r="G17" s="135">
        <f t="shared" si="0"/>
        <v>7833</v>
      </c>
      <c r="H17" s="287">
        <f t="shared" si="1"/>
        <v>6940.614985338097</v>
      </c>
      <c r="I17" s="287">
        <f t="shared" si="2"/>
        <v>273.8241114906154</v>
      </c>
      <c r="J17" s="284">
        <v>0</v>
      </c>
      <c r="K17" s="284">
        <v>0</v>
      </c>
      <c r="L17" s="285">
        <f t="shared" si="3"/>
        <v>7214.439096828712</v>
      </c>
      <c r="M17" s="284">
        <v>1402004.2270382955</v>
      </c>
      <c r="N17" s="284">
        <v>55312.47052110431</v>
      </c>
      <c r="O17" s="284">
        <v>0</v>
      </c>
      <c r="P17" s="284">
        <v>0</v>
      </c>
      <c r="Q17" s="285">
        <f t="shared" si="4"/>
        <v>1457316.6975593998</v>
      </c>
      <c r="V17" s="290"/>
    </row>
    <row r="18" spans="1:22" ht="12.75">
      <c r="A18" s="16">
        <v>8</v>
      </c>
      <c r="B18" s="17" t="s">
        <v>885</v>
      </c>
      <c r="C18" s="128">
        <v>2078</v>
      </c>
      <c r="D18" s="128">
        <v>1935</v>
      </c>
      <c r="E18" s="128">
        <v>0</v>
      </c>
      <c r="F18" s="128">
        <v>0</v>
      </c>
      <c r="G18" s="135">
        <f t="shared" si="0"/>
        <v>4013</v>
      </c>
      <c r="H18" s="287">
        <f t="shared" si="1"/>
        <v>1913.82669048999</v>
      </c>
      <c r="I18" s="287">
        <f t="shared" si="2"/>
        <v>1784.0055748631003</v>
      </c>
      <c r="J18" s="284">
        <v>0</v>
      </c>
      <c r="K18" s="284">
        <v>0</v>
      </c>
      <c r="L18" s="285">
        <f t="shared" si="3"/>
        <v>3697.8322653530904</v>
      </c>
      <c r="M18" s="284">
        <v>386592.99147897796</v>
      </c>
      <c r="N18" s="284">
        <v>360369.12612234626</v>
      </c>
      <c r="O18" s="284">
        <v>0</v>
      </c>
      <c r="P18" s="284">
        <v>0</v>
      </c>
      <c r="Q18" s="285">
        <f t="shared" si="4"/>
        <v>746962.1176013242</v>
      </c>
      <c r="V18" s="290"/>
    </row>
    <row r="19" spans="1:22" ht="12.75">
      <c r="A19" s="3" t="s">
        <v>16</v>
      </c>
      <c r="B19" s="17"/>
      <c r="C19" s="135">
        <f aca="true" t="shared" si="5" ref="C19:L19">SUM(C11:C18)</f>
        <v>82699</v>
      </c>
      <c r="D19" s="135">
        <f t="shared" si="5"/>
        <v>11917</v>
      </c>
      <c r="E19" s="135">
        <f t="shared" si="5"/>
        <v>0</v>
      </c>
      <c r="F19" s="135">
        <f t="shared" si="5"/>
        <v>0</v>
      </c>
      <c r="G19" s="135">
        <f t="shared" si="5"/>
        <v>94616</v>
      </c>
      <c r="H19" s="285">
        <f t="shared" si="5"/>
        <v>76165.3289108911</v>
      </c>
      <c r="I19" s="285">
        <f t="shared" si="5"/>
        <v>10987.077227722772</v>
      </c>
      <c r="J19" s="285">
        <f t="shared" si="5"/>
        <v>0</v>
      </c>
      <c r="K19" s="285">
        <f t="shared" si="5"/>
        <v>0</v>
      </c>
      <c r="L19" s="285">
        <f t="shared" si="5"/>
        <v>87152.40613861385</v>
      </c>
      <c r="M19" s="135">
        <f>SUM(M11:M18)</f>
        <v>15385396.440000001</v>
      </c>
      <c r="N19" s="135">
        <f>SUM(N11:N18)</f>
        <v>2219389.6</v>
      </c>
      <c r="O19" s="135">
        <f>SUM(O11:O18)</f>
        <v>0</v>
      </c>
      <c r="P19" s="135">
        <f>SUM(P11:P18)</f>
        <v>0</v>
      </c>
      <c r="Q19" s="135">
        <f>SUM(Q11:Q18)</f>
        <v>17604786.04</v>
      </c>
      <c r="V19" s="291"/>
    </row>
    <row r="20" spans="1:17" ht="12.75">
      <c r="A20" s="6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2" ht="12.75">
      <c r="A21" s="9" t="s">
        <v>8</v>
      </c>
      <c r="B21"/>
      <c r="C21"/>
      <c r="D21"/>
      <c r="G21" s="290"/>
      <c r="H21" s="290"/>
      <c r="I21" s="290"/>
      <c r="J21" s="290"/>
      <c r="K21" s="290"/>
      <c r="L21" s="290"/>
    </row>
    <row r="22" spans="1:4" ht="12.75">
      <c r="A22" t="s">
        <v>9</v>
      </c>
      <c r="B22"/>
      <c r="C22"/>
      <c r="D22"/>
    </row>
    <row r="23" spans="1:18" ht="12.75">
      <c r="A23" t="s">
        <v>10</v>
      </c>
      <c r="B23"/>
      <c r="C23"/>
      <c r="D23"/>
      <c r="I23" s="10"/>
      <c r="J23" s="10"/>
      <c r="K23" s="10"/>
      <c r="L23" s="10"/>
      <c r="R23" s="13"/>
    </row>
    <row r="24" spans="1:12" ht="12.75">
      <c r="A24" s="14" t="s">
        <v>426</v>
      </c>
      <c r="J24" s="10"/>
      <c r="K24" s="10"/>
      <c r="L24" s="10"/>
    </row>
    <row r="25" spans="3:13" ht="12.75">
      <c r="C25" s="14" t="s">
        <v>427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3:13" ht="12.75">
      <c r="C28" s="14"/>
      <c r="E28" s="11"/>
      <c r="F28" s="11"/>
      <c r="G28" s="11"/>
      <c r="H28" s="11"/>
      <c r="I28" s="11"/>
      <c r="J28" s="11"/>
      <c r="K28" s="11"/>
      <c r="L28" s="11"/>
      <c r="M28" s="11"/>
    </row>
    <row r="29" spans="3:13" ht="12.75">
      <c r="C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3:13" ht="12.75">
      <c r="C30" s="14"/>
      <c r="E30" s="11"/>
      <c r="F30" s="11"/>
      <c r="G30" s="11"/>
      <c r="H30" s="11"/>
      <c r="I30" s="11"/>
      <c r="J30" s="11"/>
      <c r="K30" s="11"/>
      <c r="L30" s="11"/>
      <c r="M30" s="11"/>
    </row>
    <row r="31" spans="3:13" ht="12.75">
      <c r="C31" s="14"/>
      <c r="E31" s="11"/>
      <c r="F31" s="11"/>
      <c r="G31" s="11"/>
      <c r="H31" s="11"/>
      <c r="I31" s="11"/>
      <c r="J31" s="11"/>
      <c r="K31" s="11"/>
      <c r="L31" s="11"/>
      <c r="M31" s="11"/>
    </row>
    <row r="32" spans="3:13" ht="12.75">
      <c r="C32" s="14"/>
      <c r="E32" s="11"/>
      <c r="F32" s="11"/>
      <c r="G32" s="11"/>
      <c r="H32" s="11"/>
      <c r="I32" s="11"/>
      <c r="J32" s="11"/>
      <c r="K32" s="11"/>
      <c r="L32" s="11"/>
      <c r="M32" s="11"/>
    </row>
    <row r="33" spans="3:13" ht="12.75">
      <c r="C33" s="14"/>
      <c r="E33" s="11"/>
      <c r="F33" s="11"/>
      <c r="G33" s="11"/>
      <c r="H33" s="11"/>
      <c r="I33" s="11"/>
      <c r="J33" s="11"/>
      <c r="K33" s="11"/>
      <c r="L33" s="11"/>
      <c r="M33" s="11"/>
    </row>
    <row r="34" spans="1:16" ht="12.75">
      <c r="A34" s="13" t="s">
        <v>19</v>
      </c>
      <c r="O34" s="295" t="s">
        <v>890</v>
      </c>
      <c r="P34" s="14"/>
    </row>
    <row r="35" spans="15:16" ht="12.75">
      <c r="O35" s="295" t="s">
        <v>891</v>
      </c>
      <c r="P35" s="14"/>
    </row>
    <row r="36" spans="15:16" ht="12.75">
      <c r="O36" s="295" t="s">
        <v>892</v>
      </c>
      <c r="P36" s="14"/>
    </row>
    <row r="37" ht="12.75">
      <c r="N37" s="27" t="s">
        <v>82</v>
      </c>
    </row>
    <row r="38" spans="1:12" ht="12.75">
      <c r="A38" s="631"/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</row>
  </sheetData>
  <sheetProtection/>
  <mergeCells count="12">
    <mergeCell ref="A5:Q5"/>
    <mergeCell ref="A7:D7"/>
    <mergeCell ref="N7:Q7"/>
    <mergeCell ref="A38:L38"/>
    <mergeCell ref="O1:Q1"/>
    <mergeCell ref="A8:A9"/>
    <mergeCell ref="B8:B9"/>
    <mergeCell ref="C8:G8"/>
    <mergeCell ref="H8:L8"/>
    <mergeCell ref="M8:Q8"/>
    <mergeCell ref="A2:Q2"/>
    <mergeCell ref="A3:Q3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SheetLayoutView="80" workbookViewId="0" topLeftCell="A1">
      <selection activeCell="P17" sqref="P17"/>
    </sheetView>
  </sheetViews>
  <sheetFormatPr defaultColWidth="9.140625" defaultRowHeight="12.75"/>
  <cols>
    <col min="1" max="1" width="7.140625" style="14" customWidth="1"/>
    <col min="2" max="2" width="9.140625" style="14" customWidth="1"/>
    <col min="3" max="3" width="9.57421875" style="14" customWidth="1"/>
    <col min="4" max="4" width="9.28125" style="14" customWidth="1"/>
    <col min="5" max="6" width="9.140625" style="14" customWidth="1"/>
    <col min="7" max="7" width="10.8515625" style="14" customWidth="1"/>
    <col min="8" max="8" width="10.28125" style="14" customWidth="1"/>
    <col min="9" max="9" width="10.8515625" style="14" customWidth="1"/>
    <col min="10" max="10" width="10.28125" style="14" customWidth="1"/>
    <col min="11" max="11" width="11.28125" style="14" customWidth="1"/>
    <col min="12" max="12" width="11.7109375" style="14" customWidth="1"/>
    <col min="13" max="13" width="9.7109375" style="14" customWidth="1"/>
    <col min="14" max="14" width="8.7109375" style="14" customWidth="1"/>
    <col min="15" max="15" width="8.8515625" style="14" customWidth="1"/>
    <col min="16" max="16" width="9.140625" style="14" customWidth="1"/>
    <col min="17" max="17" width="11.00390625" style="14" customWidth="1"/>
    <col min="18" max="18" width="9.140625" style="14" hidden="1" customWidth="1"/>
    <col min="19" max="16384" width="9.140625" style="14" customWidth="1"/>
  </cols>
  <sheetData>
    <row r="1" spans="15:17" ht="12.75" customHeight="1">
      <c r="O1" s="561" t="s">
        <v>59</v>
      </c>
      <c r="P1" s="561"/>
      <c r="Q1" s="561"/>
    </row>
    <row r="2" spans="1:17" ht="15.75">
      <c r="A2" s="516" t="s">
        <v>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17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ht="11.25" customHeight="1"/>
    <row r="5" spans="1:17" ht="15.75" customHeight="1">
      <c r="A5" s="637" t="s">
        <v>840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</row>
    <row r="7" spans="1:18" ht="12" customHeight="1">
      <c r="A7" s="562" t="s">
        <v>887</v>
      </c>
      <c r="B7" s="562"/>
      <c r="N7" s="610" t="s">
        <v>774</v>
      </c>
      <c r="O7" s="610"/>
      <c r="P7" s="610"/>
      <c r="Q7" s="610"/>
      <c r="R7" s="610"/>
    </row>
    <row r="8" spans="1:17" s="13" customFormat="1" ht="29.25" customHeight="1">
      <c r="A8" s="632" t="s">
        <v>2</v>
      </c>
      <c r="B8" s="632" t="s">
        <v>3</v>
      </c>
      <c r="C8" s="539" t="s">
        <v>782</v>
      </c>
      <c r="D8" s="539"/>
      <c r="E8" s="539"/>
      <c r="F8" s="639"/>
      <c r="G8" s="639"/>
      <c r="H8" s="633" t="s">
        <v>633</v>
      </c>
      <c r="I8" s="539"/>
      <c r="J8" s="539"/>
      <c r="K8" s="539"/>
      <c r="L8" s="539"/>
      <c r="M8" s="634" t="s">
        <v>108</v>
      </c>
      <c r="N8" s="635"/>
      <c r="O8" s="635"/>
      <c r="P8" s="635"/>
      <c r="Q8" s="636"/>
    </row>
    <row r="9" spans="1:19" s="13" customFormat="1" ht="38.25">
      <c r="A9" s="632"/>
      <c r="B9" s="632"/>
      <c r="C9" s="281" t="s">
        <v>209</v>
      </c>
      <c r="D9" s="281" t="s">
        <v>210</v>
      </c>
      <c r="E9" s="281" t="s">
        <v>354</v>
      </c>
      <c r="F9" s="276" t="s">
        <v>216</v>
      </c>
      <c r="G9" s="276" t="s">
        <v>113</v>
      </c>
      <c r="H9" s="281" t="s">
        <v>209</v>
      </c>
      <c r="I9" s="281" t="s">
        <v>210</v>
      </c>
      <c r="J9" s="281" t="s">
        <v>354</v>
      </c>
      <c r="K9" s="281" t="s">
        <v>216</v>
      </c>
      <c r="L9" s="281" t="s">
        <v>114</v>
      </c>
      <c r="M9" s="281" t="s">
        <v>209</v>
      </c>
      <c r="N9" s="281" t="s">
        <v>210</v>
      </c>
      <c r="O9" s="281" t="s">
        <v>354</v>
      </c>
      <c r="P9" s="276" t="s">
        <v>216</v>
      </c>
      <c r="Q9" s="281" t="s">
        <v>115</v>
      </c>
      <c r="R9" s="25"/>
      <c r="S9" s="26"/>
    </row>
    <row r="10" spans="1:17" s="13" customFormat="1" ht="12.75">
      <c r="A10" s="281">
        <v>1</v>
      </c>
      <c r="B10" s="281">
        <v>2</v>
      </c>
      <c r="C10" s="281">
        <v>3</v>
      </c>
      <c r="D10" s="281">
        <v>4</v>
      </c>
      <c r="E10" s="281">
        <v>5</v>
      </c>
      <c r="F10" s="276">
        <v>6</v>
      </c>
      <c r="G10" s="281">
        <v>7</v>
      </c>
      <c r="H10" s="281">
        <v>8</v>
      </c>
      <c r="I10" s="281">
        <v>9</v>
      </c>
      <c r="J10" s="281">
        <v>10</v>
      </c>
      <c r="K10" s="281">
        <v>11</v>
      </c>
      <c r="L10" s="281">
        <v>12</v>
      </c>
      <c r="M10" s="281">
        <v>13</v>
      </c>
      <c r="N10" s="135">
        <v>14</v>
      </c>
      <c r="O10" s="295">
        <v>15</v>
      </c>
      <c r="P10" s="281">
        <v>16</v>
      </c>
      <c r="Q10" s="281">
        <v>17</v>
      </c>
    </row>
    <row r="11" spans="1:23" ht="12.75">
      <c r="A11" s="16">
        <v>1</v>
      </c>
      <c r="B11" s="17" t="s">
        <v>879</v>
      </c>
      <c r="C11" s="287">
        <v>9466</v>
      </c>
      <c r="D11" s="287">
        <v>0</v>
      </c>
      <c r="E11" s="284">
        <v>0</v>
      </c>
      <c r="F11" s="284">
        <v>0</v>
      </c>
      <c r="G11" s="285">
        <f>SUM(C11:F11)</f>
        <v>9466</v>
      </c>
      <c r="H11" s="287">
        <f>M11/212</f>
        <v>8888.014254644246</v>
      </c>
      <c r="I11" s="287">
        <f>N11/212</f>
        <v>0</v>
      </c>
      <c r="J11" s="284">
        <v>0</v>
      </c>
      <c r="K11" s="284">
        <v>0</v>
      </c>
      <c r="L11" s="285">
        <f>SUM(H11:K11)</f>
        <v>8888.014254644246</v>
      </c>
      <c r="M11" s="284">
        <v>1884259.0219845802</v>
      </c>
      <c r="N11" s="284">
        <v>0</v>
      </c>
      <c r="O11" s="284">
        <v>0</v>
      </c>
      <c r="P11" s="284">
        <v>0</v>
      </c>
      <c r="Q11" s="285">
        <f>SUM(M11:P11)</f>
        <v>1884259.0219845802</v>
      </c>
      <c r="S11" s="503"/>
      <c r="T11" s="290"/>
      <c r="U11" s="290"/>
      <c r="V11" s="290"/>
      <c r="W11" s="290">
        <f>(L11/G11)*100</f>
        <v>93.89408678052234</v>
      </c>
    </row>
    <row r="12" spans="1:23" ht="12.75">
      <c r="A12" s="16">
        <v>2</v>
      </c>
      <c r="B12" s="17" t="s">
        <v>880</v>
      </c>
      <c r="C12" s="287">
        <v>4350</v>
      </c>
      <c r="D12" s="287">
        <v>584</v>
      </c>
      <c r="E12" s="284">
        <v>0</v>
      </c>
      <c r="F12" s="284">
        <v>0</v>
      </c>
      <c r="G12" s="285">
        <f aca="true" t="shared" si="0" ref="G12:G18">SUM(C12:F12)</f>
        <v>4934</v>
      </c>
      <c r="H12" s="287">
        <f aca="true" t="shared" si="1" ref="H12:H18">M12/212</f>
        <v>4084.392774952723</v>
      </c>
      <c r="I12" s="287">
        <f aca="true" t="shared" si="2" ref="I12:I18">N12/212</f>
        <v>480.53695546183894</v>
      </c>
      <c r="J12" s="284">
        <v>0</v>
      </c>
      <c r="K12" s="284">
        <v>0</v>
      </c>
      <c r="L12" s="285">
        <f aca="true" t="shared" si="3" ref="L12:L18">SUM(H12:K12)</f>
        <v>4564.929730414562</v>
      </c>
      <c r="M12" s="284">
        <v>865891.2682899772</v>
      </c>
      <c r="N12" s="284">
        <v>101873.83455790985</v>
      </c>
      <c r="O12" s="284">
        <v>0</v>
      </c>
      <c r="P12" s="284">
        <v>0</v>
      </c>
      <c r="Q12" s="285">
        <f aca="true" t="shared" si="4" ref="Q12:Q18">SUM(M12:P12)</f>
        <v>967765.1028478871</v>
      </c>
      <c r="S12" s="503"/>
      <c r="T12" s="290"/>
      <c r="U12" s="290"/>
      <c r="V12" s="290"/>
      <c r="W12" s="290">
        <f aca="true" t="shared" si="5" ref="W12:W18">(L12/G12)*100</f>
        <v>92.51985671695505</v>
      </c>
    </row>
    <row r="13" spans="1:23" ht="12.75">
      <c r="A13" s="16">
        <v>3</v>
      </c>
      <c r="B13" s="17" t="s">
        <v>881</v>
      </c>
      <c r="C13" s="287">
        <v>2572</v>
      </c>
      <c r="D13" s="287">
        <v>704</v>
      </c>
      <c r="E13" s="284">
        <v>0</v>
      </c>
      <c r="F13" s="284">
        <v>0</v>
      </c>
      <c r="G13" s="285">
        <f t="shared" si="0"/>
        <v>3276</v>
      </c>
      <c r="H13" s="287">
        <f t="shared" si="1"/>
        <v>2414.9559119950354</v>
      </c>
      <c r="I13" s="287">
        <f t="shared" si="2"/>
        <v>579.2774257622168</v>
      </c>
      <c r="J13" s="284">
        <v>0</v>
      </c>
      <c r="K13" s="284">
        <v>0</v>
      </c>
      <c r="L13" s="285">
        <f t="shared" si="3"/>
        <v>2994.2333377572522</v>
      </c>
      <c r="M13" s="284">
        <v>511970.6533429475</v>
      </c>
      <c r="N13" s="284">
        <v>122806.81426158996</v>
      </c>
      <c r="O13" s="284">
        <v>0</v>
      </c>
      <c r="P13" s="284">
        <v>0</v>
      </c>
      <c r="Q13" s="285">
        <f t="shared" si="4"/>
        <v>634777.4676045375</v>
      </c>
      <c r="S13" s="503"/>
      <c r="T13" s="290"/>
      <c r="U13" s="290"/>
      <c r="V13" s="290"/>
      <c r="W13" s="290">
        <f t="shared" si="5"/>
        <v>91.39906403410416</v>
      </c>
    </row>
    <row r="14" spans="1:23" ht="12.75">
      <c r="A14" s="16">
        <v>4</v>
      </c>
      <c r="B14" s="17" t="s">
        <v>882</v>
      </c>
      <c r="C14" s="287">
        <v>6278</v>
      </c>
      <c r="D14" s="287">
        <v>870</v>
      </c>
      <c r="E14" s="284">
        <v>0</v>
      </c>
      <c r="F14" s="284">
        <v>0</v>
      </c>
      <c r="G14" s="285">
        <f t="shared" si="0"/>
        <v>7148</v>
      </c>
      <c r="H14" s="287">
        <f t="shared" si="1"/>
        <v>5894.670768081194</v>
      </c>
      <c r="I14" s="287">
        <f t="shared" si="2"/>
        <v>715.8684096777395</v>
      </c>
      <c r="J14" s="284">
        <v>0</v>
      </c>
      <c r="K14" s="284">
        <v>0</v>
      </c>
      <c r="L14" s="285">
        <f t="shared" si="3"/>
        <v>6610.539177758934</v>
      </c>
      <c r="M14" s="284">
        <v>1249670.2028332131</v>
      </c>
      <c r="N14" s="284">
        <v>151764.10285168077</v>
      </c>
      <c r="O14" s="284">
        <v>0</v>
      </c>
      <c r="P14" s="284">
        <v>0</v>
      </c>
      <c r="Q14" s="285">
        <f t="shared" si="4"/>
        <v>1401434.3056848939</v>
      </c>
      <c r="S14" s="503"/>
      <c r="T14" s="290"/>
      <c r="U14" s="290"/>
      <c r="V14" s="290"/>
      <c r="W14" s="290">
        <f t="shared" si="5"/>
        <v>92.48096219584406</v>
      </c>
    </row>
    <row r="15" spans="1:23" ht="12.75">
      <c r="A15" s="16">
        <v>5</v>
      </c>
      <c r="B15" s="17" t="s">
        <v>883</v>
      </c>
      <c r="C15" s="287">
        <v>4471</v>
      </c>
      <c r="D15" s="287">
        <v>3431</v>
      </c>
      <c r="E15" s="284">
        <v>0</v>
      </c>
      <c r="F15" s="284">
        <v>0</v>
      </c>
      <c r="G15" s="285">
        <f t="shared" si="0"/>
        <v>7902</v>
      </c>
      <c r="H15" s="287">
        <f t="shared" si="1"/>
        <v>4198.004619957155</v>
      </c>
      <c r="I15" s="287">
        <f t="shared" si="2"/>
        <v>2823.154613338304</v>
      </c>
      <c r="J15" s="284">
        <v>0</v>
      </c>
      <c r="K15" s="284">
        <v>0</v>
      </c>
      <c r="L15" s="285">
        <f t="shared" si="3"/>
        <v>7021.159233295459</v>
      </c>
      <c r="M15" s="284">
        <v>889976.9794309168</v>
      </c>
      <c r="N15" s="284">
        <v>598508.7780277204</v>
      </c>
      <c r="O15" s="284">
        <v>0</v>
      </c>
      <c r="P15" s="284">
        <v>0</v>
      </c>
      <c r="Q15" s="285">
        <f t="shared" si="4"/>
        <v>1488485.7574586372</v>
      </c>
      <c r="S15" s="503"/>
      <c r="T15" s="290"/>
      <c r="U15" s="290"/>
      <c r="V15" s="290"/>
      <c r="W15" s="290">
        <f t="shared" si="5"/>
        <v>88.85293891793798</v>
      </c>
    </row>
    <row r="16" spans="1:23" ht="12.75">
      <c r="A16" s="16">
        <v>6</v>
      </c>
      <c r="B16" s="17" t="s">
        <v>886</v>
      </c>
      <c r="C16" s="287">
        <v>3770</v>
      </c>
      <c r="D16" s="287">
        <v>364</v>
      </c>
      <c r="E16" s="284">
        <v>0</v>
      </c>
      <c r="F16" s="284">
        <v>0</v>
      </c>
      <c r="G16" s="285">
        <f t="shared" si="0"/>
        <v>4134</v>
      </c>
      <c r="H16" s="287">
        <f t="shared" si="1"/>
        <v>3539.8070716256934</v>
      </c>
      <c r="I16" s="287">
        <f t="shared" si="2"/>
        <v>299.5127599111462</v>
      </c>
      <c r="J16" s="284">
        <v>0</v>
      </c>
      <c r="K16" s="284">
        <v>0</v>
      </c>
      <c r="L16" s="285">
        <f t="shared" si="3"/>
        <v>3839.3198315368395</v>
      </c>
      <c r="M16" s="284">
        <v>750439.099184647</v>
      </c>
      <c r="N16" s="284">
        <v>63496.705101162996</v>
      </c>
      <c r="O16" s="284">
        <v>0</v>
      </c>
      <c r="P16" s="284">
        <v>0</v>
      </c>
      <c r="Q16" s="285">
        <f t="shared" si="4"/>
        <v>813935.80428581</v>
      </c>
      <c r="S16" s="503"/>
      <c r="T16" s="290"/>
      <c r="U16" s="290"/>
      <c r="V16" s="290"/>
      <c r="W16" s="290">
        <f t="shared" si="5"/>
        <v>92.87179079673051</v>
      </c>
    </row>
    <row r="17" spans="1:23" ht="12.75">
      <c r="A17" s="16">
        <v>7</v>
      </c>
      <c r="B17" s="17" t="s">
        <v>884</v>
      </c>
      <c r="C17" s="287">
        <v>2802</v>
      </c>
      <c r="D17" s="287">
        <v>0</v>
      </c>
      <c r="E17" s="284">
        <v>0</v>
      </c>
      <c r="F17" s="284">
        <v>0</v>
      </c>
      <c r="G17" s="285">
        <f t="shared" si="0"/>
        <v>2802</v>
      </c>
      <c r="H17" s="287">
        <f t="shared" si="1"/>
        <v>2630.9123115902366</v>
      </c>
      <c r="I17" s="287">
        <f t="shared" si="2"/>
        <v>0</v>
      </c>
      <c r="J17" s="284">
        <v>0</v>
      </c>
      <c r="K17" s="284">
        <v>0</v>
      </c>
      <c r="L17" s="285">
        <f t="shared" si="3"/>
        <v>2630.9123115902366</v>
      </c>
      <c r="M17" s="284">
        <v>557753.4100571302</v>
      </c>
      <c r="N17" s="284">
        <v>0</v>
      </c>
      <c r="O17" s="284">
        <v>0</v>
      </c>
      <c r="P17" s="284">
        <v>0</v>
      </c>
      <c r="Q17" s="285">
        <f t="shared" si="4"/>
        <v>557753.4100571302</v>
      </c>
      <c r="S17" s="503"/>
      <c r="T17" s="290"/>
      <c r="U17" s="290"/>
      <c r="V17" s="290"/>
      <c r="W17" s="290">
        <f t="shared" si="5"/>
        <v>93.89408678052237</v>
      </c>
    </row>
    <row r="18" spans="1:23" ht="12.75">
      <c r="A18" s="16">
        <v>8</v>
      </c>
      <c r="B18" s="17" t="s">
        <v>885</v>
      </c>
      <c r="C18" s="287">
        <v>2349</v>
      </c>
      <c r="D18" s="287">
        <v>324</v>
      </c>
      <c r="E18" s="284">
        <v>0</v>
      </c>
      <c r="F18" s="284">
        <v>0</v>
      </c>
      <c r="G18" s="285">
        <f t="shared" si="0"/>
        <v>2673</v>
      </c>
      <c r="H18" s="287">
        <f t="shared" si="1"/>
        <v>2205.5720984744703</v>
      </c>
      <c r="I18" s="287">
        <f t="shared" si="2"/>
        <v>266.59926981102024</v>
      </c>
      <c r="J18" s="284">
        <v>0</v>
      </c>
      <c r="K18" s="284">
        <v>0</v>
      </c>
      <c r="L18" s="285">
        <f t="shared" si="3"/>
        <v>2472.1713682854906</v>
      </c>
      <c r="M18" s="284">
        <v>467581.2848765877</v>
      </c>
      <c r="N18" s="284">
        <v>56519.04519993629</v>
      </c>
      <c r="O18" s="284">
        <v>0</v>
      </c>
      <c r="P18" s="284">
        <v>0</v>
      </c>
      <c r="Q18" s="285">
        <f t="shared" si="4"/>
        <v>524100.330076524</v>
      </c>
      <c r="S18" s="503"/>
      <c r="T18" s="290"/>
      <c r="U18" s="290"/>
      <c r="V18" s="290"/>
      <c r="W18" s="290">
        <f t="shared" si="5"/>
        <v>92.48677023140631</v>
      </c>
    </row>
    <row r="19" spans="1:23" ht="12.75">
      <c r="A19" s="3" t="s">
        <v>16</v>
      </c>
      <c r="B19" s="17"/>
      <c r="C19" s="135">
        <f aca="true" t="shared" si="6" ref="C19:L19">SUM(C11:C18)</f>
        <v>36058</v>
      </c>
      <c r="D19" s="135">
        <f t="shared" si="6"/>
        <v>6277</v>
      </c>
      <c r="E19" s="135">
        <f t="shared" si="6"/>
        <v>0</v>
      </c>
      <c r="F19" s="135">
        <f t="shared" si="6"/>
        <v>0</v>
      </c>
      <c r="G19" s="135">
        <f t="shared" si="6"/>
        <v>42335</v>
      </c>
      <c r="H19" s="285">
        <f t="shared" si="6"/>
        <v>33856.32981132076</v>
      </c>
      <c r="I19" s="285">
        <f t="shared" si="6"/>
        <v>5164.949433962266</v>
      </c>
      <c r="J19" s="285">
        <f t="shared" si="6"/>
        <v>0</v>
      </c>
      <c r="K19" s="285">
        <f t="shared" si="6"/>
        <v>0</v>
      </c>
      <c r="L19" s="285">
        <f t="shared" si="6"/>
        <v>39021.27924528302</v>
      </c>
      <c r="M19" s="285">
        <f>SUM(M11:M18)</f>
        <v>7177541.92</v>
      </c>
      <c r="N19" s="285">
        <f>SUM(N11:N18)</f>
        <v>1094969.2800000003</v>
      </c>
      <c r="O19" s="285">
        <f>SUM(O11:O18)</f>
        <v>0</v>
      </c>
      <c r="P19" s="285">
        <f>SUM(P11:P18)</f>
        <v>0</v>
      </c>
      <c r="Q19" s="285">
        <f>SUM(Q11:Q18)</f>
        <v>8272511.200000001</v>
      </c>
      <c r="S19" s="504"/>
      <c r="T19" s="290"/>
      <c r="U19" s="290"/>
      <c r="V19" s="290"/>
      <c r="W19" s="290">
        <f>(L19/G19)*100</f>
        <v>92.17262134234798</v>
      </c>
    </row>
    <row r="20" spans="1:17" ht="12.75">
      <c r="A20" s="6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4" ht="12.75">
      <c r="A21" s="9" t="s">
        <v>8</v>
      </c>
      <c r="B21"/>
      <c r="C21"/>
      <c r="D21"/>
    </row>
    <row r="22" spans="1:4" ht="12.75">
      <c r="A22" t="s">
        <v>9</v>
      </c>
      <c r="B22"/>
      <c r="C22"/>
      <c r="D22"/>
    </row>
    <row r="23" spans="1:12" ht="12.75">
      <c r="A23" t="s">
        <v>10</v>
      </c>
      <c r="B23"/>
      <c r="C23"/>
      <c r="D23"/>
      <c r="I23" s="10"/>
      <c r="J23" s="10"/>
      <c r="K23" s="10"/>
      <c r="L23" s="10"/>
    </row>
    <row r="24" spans="1:12" ht="12.75">
      <c r="A24" s="14" t="s">
        <v>426</v>
      </c>
      <c r="J24" s="10"/>
      <c r="K24" s="10"/>
      <c r="L24" s="10"/>
    </row>
    <row r="25" spans="3:13" ht="12.75">
      <c r="C25" s="14" t="s">
        <v>428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3:13" ht="12.75">
      <c r="C28" s="14"/>
      <c r="E28" s="11"/>
      <c r="F28" s="11"/>
      <c r="G28" s="11"/>
      <c r="H28" s="11"/>
      <c r="I28" s="11"/>
      <c r="J28" s="11"/>
      <c r="K28" s="11"/>
      <c r="L28" s="11"/>
      <c r="M28" s="11"/>
    </row>
    <row r="29" spans="3:13" ht="12.75">
      <c r="C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1:16" ht="12.75">
      <c r="A30" s="13" t="s">
        <v>19</v>
      </c>
      <c r="O30" s="295" t="s">
        <v>890</v>
      </c>
      <c r="P30" s="14"/>
    </row>
    <row r="31" spans="15:16" ht="12.75">
      <c r="O31" s="295" t="s">
        <v>891</v>
      </c>
      <c r="P31" s="14"/>
    </row>
    <row r="32" spans="15:16" ht="12.75">
      <c r="O32" s="295" t="s">
        <v>892</v>
      </c>
      <c r="P32" s="14"/>
    </row>
    <row r="33" ht="12.75">
      <c r="N33" s="27" t="s">
        <v>82</v>
      </c>
    </row>
  </sheetData>
  <sheetProtection/>
  <mergeCells count="11">
    <mergeCell ref="O1:Q1"/>
    <mergeCell ref="M8:Q8"/>
    <mergeCell ref="A8:A9"/>
    <mergeCell ref="B8:B9"/>
    <mergeCell ref="A7:B7"/>
    <mergeCell ref="A2:Q2"/>
    <mergeCell ref="A3:Q3"/>
    <mergeCell ref="A5:Q5"/>
    <mergeCell ref="N7:R7"/>
    <mergeCell ref="C8:G8"/>
    <mergeCell ref="H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607" t="s">
        <v>0</v>
      </c>
      <c r="B1" s="607"/>
      <c r="C1" s="607"/>
      <c r="D1" s="607"/>
      <c r="E1" s="607"/>
      <c r="F1" s="607"/>
      <c r="G1" s="169" t="s">
        <v>634</v>
      </c>
    </row>
    <row r="2" spans="1:7" ht="21">
      <c r="A2" s="608" t="s">
        <v>698</v>
      </c>
      <c r="B2" s="608"/>
      <c r="C2" s="608"/>
      <c r="D2" s="608"/>
      <c r="E2" s="608"/>
      <c r="F2" s="608"/>
      <c r="G2" s="608"/>
    </row>
    <row r="3" spans="1:2" ht="15">
      <c r="A3" s="171"/>
      <c r="B3" s="171"/>
    </row>
    <row r="4" spans="1:7" ht="18" customHeight="1">
      <c r="A4" s="609" t="s">
        <v>635</v>
      </c>
      <c r="B4" s="609"/>
      <c r="C4" s="609"/>
      <c r="D4" s="609"/>
      <c r="E4" s="609"/>
      <c r="F4" s="609"/>
      <c r="G4" s="609"/>
    </row>
    <row r="5" spans="1:2" ht="15">
      <c r="A5" s="172" t="s">
        <v>887</v>
      </c>
      <c r="B5" s="172"/>
    </row>
    <row r="6" spans="1:7" ht="15">
      <c r="A6" s="172"/>
      <c r="B6" s="172"/>
      <c r="F6" s="610" t="s">
        <v>776</v>
      </c>
      <c r="G6" s="610"/>
    </row>
    <row r="7" spans="1:7" ht="42" customHeight="1">
      <c r="A7" s="332" t="s">
        <v>2</v>
      </c>
      <c r="B7" s="332" t="s">
        <v>3</v>
      </c>
      <c r="C7" s="404" t="s">
        <v>636</v>
      </c>
      <c r="D7" s="404" t="s">
        <v>637</v>
      </c>
      <c r="E7" s="404" t="s">
        <v>638</v>
      </c>
      <c r="F7" s="404" t="s">
        <v>639</v>
      </c>
      <c r="G7" s="406" t="s">
        <v>640</v>
      </c>
    </row>
    <row r="8" spans="1:7" s="169" customFormat="1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335" t="s">
        <v>263</v>
      </c>
    </row>
    <row r="9" spans="1:7" s="169" customFormat="1" ht="15">
      <c r="A9" s="7">
        <v>1</v>
      </c>
      <c r="B9" s="17" t="s">
        <v>879</v>
      </c>
      <c r="C9" s="451">
        <f>'enrolment vs availed_PY'!G11+'enrolment vs availed_UPY'!G11</f>
        <v>26840</v>
      </c>
      <c r="D9" s="250">
        <v>16116</v>
      </c>
      <c r="E9" s="250">
        <v>0</v>
      </c>
      <c r="F9" s="451">
        <f>C9-(D9+E9)</f>
        <v>10724</v>
      </c>
      <c r="G9" s="250">
        <v>0</v>
      </c>
    </row>
    <row r="10" spans="1:7" s="443" customFormat="1" ht="15">
      <c r="A10" s="441">
        <v>2</v>
      </c>
      <c r="B10" s="442" t="s">
        <v>880</v>
      </c>
      <c r="C10" s="452">
        <f>'enrolment vs availed_PY'!G12+'enrolment vs availed_UPY'!G12</f>
        <v>13610</v>
      </c>
      <c r="D10" s="439">
        <v>10539</v>
      </c>
      <c r="E10" s="439">
        <v>735</v>
      </c>
      <c r="F10" s="452">
        <f aca="true" t="shared" si="0" ref="F10:F16">C10-(D10+E10)</f>
        <v>2336</v>
      </c>
      <c r="G10" s="250">
        <v>0</v>
      </c>
    </row>
    <row r="11" spans="1:7" s="443" customFormat="1" ht="15">
      <c r="A11" s="441">
        <v>3</v>
      </c>
      <c r="B11" s="442" t="s">
        <v>881</v>
      </c>
      <c r="C11" s="452">
        <f>'enrolment vs availed_PY'!G13+'enrolment vs availed_UPY'!G13</f>
        <v>10434</v>
      </c>
      <c r="D11" s="439">
        <v>7004</v>
      </c>
      <c r="E11" s="439">
        <v>436</v>
      </c>
      <c r="F11" s="452">
        <f t="shared" si="0"/>
        <v>2994</v>
      </c>
      <c r="G11" s="439">
        <v>0</v>
      </c>
    </row>
    <row r="12" spans="1:7" s="443" customFormat="1" ht="15">
      <c r="A12" s="441">
        <v>4</v>
      </c>
      <c r="B12" s="442" t="s">
        <v>882</v>
      </c>
      <c r="C12" s="452">
        <f>'enrolment vs availed_PY'!G14+'enrolment vs availed_UPY'!G14</f>
        <v>26730</v>
      </c>
      <c r="D12" s="439">
        <v>14831</v>
      </c>
      <c r="E12" s="439">
        <v>8776</v>
      </c>
      <c r="F12" s="452">
        <f t="shared" si="0"/>
        <v>3123</v>
      </c>
      <c r="G12" s="439">
        <v>0</v>
      </c>
    </row>
    <row r="13" spans="1:7" s="443" customFormat="1" ht="15">
      <c r="A13" s="441">
        <v>5</v>
      </c>
      <c r="B13" s="442" t="s">
        <v>883</v>
      </c>
      <c r="C13" s="452">
        <f>'enrolment vs availed_PY'!G15+'enrolment vs availed_UPY'!G15</f>
        <v>26632</v>
      </c>
      <c r="D13" s="439">
        <v>15124</v>
      </c>
      <c r="E13" s="439">
        <v>3203</v>
      </c>
      <c r="F13" s="452">
        <f t="shared" si="0"/>
        <v>8305</v>
      </c>
      <c r="G13" s="439">
        <v>0</v>
      </c>
    </row>
    <row r="14" spans="1:7" s="443" customFormat="1" ht="15">
      <c r="A14" s="441">
        <v>6</v>
      </c>
      <c r="B14" s="442" t="s">
        <v>886</v>
      </c>
      <c r="C14" s="452">
        <f>'enrolment vs availed_PY'!G16+'enrolment vs availed_UPY'!G16</f>
        <v>15384</v>
      </c>
      <c r="D14" s="439">
        <v>9789</v>
      </c>
      <c r="E14" s="439">
        <v>131</v>
      </c>
      <c r="F14" s="452">
        <f t="shared" si="0"/>
        <v>5464</v>
      </c>
      <c r="G14" s="439">
        <v>0</v>
      </c>
    </row>
    <row r="15" spans="1:7" s="443" customFormat="1" ht="15">
      <c r="A15" s="441">
        <v>7</v>
      </c>
      <c r="B15" s="442" t="s">
        <v>884</v>
      </c>
      <c r="C15" s="452">
        <f>'enrolment vs availed_PY'!G17+'enrolment vs availed_UPY'!G17</f>
        <v>10635</v>
      </c>
      <c r="D15" s="439">
        <v>6215</v>
      </c>
      <c r="E15" s="439">
        <v>1213</v>
      </c>
      <c r="F15" s="452">
        <f t="shared" si="0"/>
        <v>3207</v>
      </c>
      <c r="G15" s="439">
        <v>0</v>
      </c>
    </row>
    <row r="16" spans="1:7" s="443" customFormat="1" ht="15">
      <c r="A16" s="441">
        <v>8</v>
      </c>
      <c r="B16" s="442" t="s">
        <v>885</v>
      </c>
      <c r="C16" s="452">
        <f>'enrolment vs availed_PY'!G18+'enrolment vs availed_UPY'!G18</f>
        <v>6686</v>
      </c>
      <c r="D16" s="439">
        <v>5795</v>
      </c>
      <c r="E16" s="439">
        <v>256</v>
      </c>
      <c r="F16" s="452">
        <f t="shared" si="0"/>
        <v>635</v>
      </c>
      <c r="G16" s="439">
        <v>0</v>
      </c>
    </row>
    <row r="17" spans="1:7" s="429" customFormat="1" ht="12.75">
      <c r="A17" s="217" t="s">
        <v>16</v>
      </c>
      <c r="B17" s="428"/>
      <c r="C17" s="322">
        <f>SUM(C9:C16)</f>
        <v>136951</v>
      </c>
      <c r="D17" s="322">
        <f>SUM(D9:D16)</f>
        <v>85413</v>
      </c>
      <c r="E17" s="322">
        <f>SUM(E9:E16)</f>
        <v>14750</v>
      </c>
      <c r="F17" s="322">
        <f>SUM(F9:F16)</f>
        <v>36788</v>
      </c>
      <c r="G17" s="322">
        <f>SUM(G9:G16)</f>
        <v>0</v>
      </c>
    </row>
    <row r="21" spans="1:7" ht="12.75">
      <c r="A21" s="13" t="s">
        <v>19</v>
      </c>
      <c r="B21" s="13"/>
      <c r="C21" s="14"/>
      <c r="D21" s="14"/>
      <c r="F21" s="295" t="s">
        <v>890</v>
      </c>
      <c r="G21" s="14"/>
    </row>
    <row r="22" spans="3:7" ht="12.75">
      <c r="C22" s="14"/>
      <c r="D22" s="14"/>
      <c r="F22" s="295" t="s">
        <v>891</v>
      </c>
      <c r="G22" s="14"/>
    </row>
    <row r="23" spans="3:7" ht="12.75">
      <c r="C23" s="14"/>
      <c r="D23" s="14"/>
      <c r="E23" s="14"/>
      <c r="F23" s="295" t="s">
        <v>892</v>
      </c>
      <c r="G23" s="14"/>
    </row>
    <row r="24" spans="1:6" ht="12.75">
      <c r="A24" s="258"/>
      <c r="B24" s="258"/>
      <c r="C24" s="258"/>
      <c r="D24" s="258"/>
      <c r="E24" s="27" t="s">
        <v>82</v>
      </c>
      <c r="F24" s="14"/>
    </row>
    <row r="25" spans="1:13" ht="12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</sheetData>
  <sheetProtection/>
  <mergeCells count="4">
    <mergeCell ref="F6:G6"/>
    <mergeCell ref="A2:G2"/>
    <mergeCell ref="A1:F1"/>
    <mergeCell ref="A4:G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5.1406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58"/>
      <c r="F1" s="558"/>
      <c r="G1" s="558"/>
      <c r="H1" s="558"/>
      <c r="I1" s="558"/>
      <c r="J1" s="117" t="s">
        <v>60</v>
      </c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4.25" customHeight="1"/>
    <row r="5" spans="1:10" ht="31.5" customHeight="1">
      <c r="A5" s="637" t="s">
        <v>743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562" t="s">
        <v>888</v>
      </c>
      <c r="B8" s="562"/>
      <c r="C8" s="27"/>
      <c r="H8" s="610" t="s">
        <v>774</v>
      </c>
      <c r="I8" s="610"/>
      <c r="J8" s="610"/>
      <c r="K8" s="87"/>
      <c r="L8" s="87"/>
    </row>
    <row r="9" spans="1:18" ht="12.75">
      <c r="A9" s="632" t="s">
        <v>2</v>
      </c>
      <c r="B9" s="632" t="s">
        <v>3</v>
      </c>
      <c r="C9" s="639" t="s">
        <v>744</v>
      </c>
      <c r="D9" s="640"/>
      <c r="E9" s="640"/>
      <c r="F9" s="633"/>
      <c r="G9" s="639" t="s">
        <v>101</v>
      </c>
      <c r="H9" s="640"/>
      <c r="I9" s="640"/>
      <c r="J9" s="633"/>
      <c r="Q9" s="17"/>
      <c r="R9" s="19"/>
    </row>
    <row r="10" spans="1:10" ht="64.5" customHeight="1">
      <c r="A10" s="632"/>
      <c r="B10" s="632"/>
      <c r="C10" s="281" t="s">
        <v>181</v>
      </c>
      <c r="D10" s="281" t="s">
        <v>14</v>
      </c>
      <c r="E10" s="276" t="s">
        <v>775</v>
      </c>
      <c r="F10" s="276" t="s">
        <v>198</v>
      </c>
      <c r="G10" s="281" t="s">
        <v>181</v>
      </c>
      <c r="H10" s="296" t="s">
        <v>15</v>
      </c>
      <c r="I10" s="297" t="s">
        <v>862</v>
      </c>
      <c r="J10" s="281" t="s">
        <v>863</v>
      </c>
    </row>
    <row r="11" spans="1:10" ht="12.75">
      <c r="A11" s="281">
        <v>1</v>
      </c>
      <c r="B11" s="281">
        <v>2</v>
      </c>
      <c r="C11" s="281">
        <v>3</v>
      </c>
      <c r="D11" s="281">
        <v>4</v>
      </c>
      <c r="E11" s="281">
        <v>5</v>
      </c>
      <c r="F11" s="276">
        <v>6</v>
      </c>
      <c r="G11" s="281">
        <v>7</v>
      </c>
      <c r="H11" s="277">
        <v>8</v>
      </c>
      <c r="I11" s="281">
        <v>9</v>
      </c>
      <c r="J11" s="281">
        <v>10</v>
      </c>
    </row>
    <row r="12" spans="1:10" ht="12.75">
      <c r="A12" s="16">
        <v>1</v>
      </c>
      <c r="B12" s="17" t="s">
        <v>879</v>
      </c>
      <c r="C12" s="128">
        <v>282</v>
      </c>
      <c r="D12" s="284">
        <v>17326.82758446759</v>
      </c>
      <c r="E12" s="128">
        <v>202</v>
      </c>
      <c r="F12" s="293">
        <f>D12*E12</f>
        <v>3500019.1720624533</v>
      </c>
      <c r="G12" s="326">
        <f>'AT-3'!C9</f>
        <v>276</v>
      </c>
      <c r="H12" s="287">
        <v>3232274.6072934377</v>
      </c>
      <c r="I12" s="287">
        <v>202</v>
      </c>
      <c r="J12" s="287">
        <f>H12/I12</f>
        <v>16001.359442046722</v>
      </c>
    </row>
    <row r="13" spans="1:10" ht="12.75">
      <c r="A13" s="16">
        <v>2</v>
      </c>
      <c r="B13" s="17" t="s">
        <v>880</v>
      </c>
      <c r="C13" s="128">
        <v>134</v>
      </c>
      <c r="D13" s="284">
        <v>8673.46722659962</v>
      </c>
      <c r="E13" s="128">
        <v>202</v>
      </c>
      <c r="F13" s="293">
        <f aca="true" t="shared" si="0" ref="F13:F19">D13*E13</f>
        <v>1752040.3797731232</v>
      </c>
      <c r="G13" s="326">
        <f>'AT-3'!C10</f>
        <v>134</v>
      </c>
      <c r="H13" s="287">
        <v>1614090.8537399485</v>
      </c>
      <c r="I13" s="287">
        <v>202</v>
      </c>
      <c r="J13" s="287">
        <f aca="true" t="shared" si="1" ref="J13:J19">H13/I13</f>
        <v>7990.548780890834</v>
      </c>
    </row>
    <row r="14" spans="1:10" ht="12.75">
      <c r="A14" s="16">
        <v>3</v>
      </c>
      <c r="B14" s="17" t="s">
        <v>881</v>
      </c>
      <c r="C14" s="128">
        <v>96</v>
      </c>
      <c r="D14" s="284">
        <v>7854.694864309244</v>
      </c>
      <c r="E14" s="128">
        <v>202</v>
      </c>
      <c r="F14" s="293">
        <f t="shared" si="0"/>
        <v>1586648.3625904673</v>
      </c>
      <c r="G14" s="326">
        <f>'AT-3'!C11</f>
        <v>94</v>
      </c>
      <c r="H14" s="287">
        <v>1331680.7666056422</v>
      </c>
      <c r="I14" s="287">
        <v>202</v>
      </c>
      <c r="J14" s="287">
        <f t="shared" si="1"/>
        <v>6592.479042602189</v>
      </c>
    </row>
    <row r="15" spans="1:10" ht="12.75">
      <c r="A15" s="16">
        <v>4</v>
      </c>
      <c r="B15" s="17" t="s">
        <v>882</v>
      </c>
      <c r="C15" s="128">
        <v>253</v>
      </c>
      <c r="D15" s="284">
        <v>17678.123273900965</v>
      </c>
      <c r="E15" s="128">
        <v>202</v>
      </c>
      <c r="F15" s="293">
        <f t="shared" si="0"/>
        <v>3570980.9013279947</v>
      </c>
      <c r="G15" s="326">
        <f>'AT-3'!C12</f>
        <v>253</v>
      </c>
      <c r="H15" s="287">
        <v>3643639.2882173425</v>
      </c>
      <c r="I15" s="287">
        <v>202</v>
      </c>
      <c r="J15" s="287">
        <f t="shared" si="1"/>
        <v>18037.818258501695</v>
      </c>
    </row>
    <row r="16" spans="1:10" ht="12.75">
      <c r="A16" s="16">
        <v>5</v>
      </c>
      <c r="B16" s="17" t="s">
        <v>883</v>
      </c>
      <c r="C16" s="128">
        <v>326</v>
      </c>
      <c r="D16" s="284">
        <v>18303.702157448664</v>
      </c>
      <c r="E16" s="128">
        <v>202</v>
      </c>
      <c r="F16" s="293">
        <f t="shared" si="0"/>
        <v>3697347.83580463</v>
      </c>
      <c r="G16" s="326">
        <f>'AT-3'!C13</f>
        <v>324</v>
      </c>
      <c r="H16" s="287">
        <v>3485861.577058698</v>
      </c>
      <c r="I16" s="287">
        <v>202</v>
      </c>
      <c r="J16" s="287">
        <f t="shared" si="1"/>
        <v>17256.740480488603</v>
      </c>
    </row>
    <row r="17" spans="1:10" ht="12.75">
      <c r="A17" s="16">
        <v>6</v>
      </c>
      <c r="B17" s="17" t="s">
        <v>886</v>
      </c>
      <c r="C17" s="128">
        <v>157</v>
      </c>
      <c r="D17" s="284">
        <v>10741.557418092612</v>
      </c>
      <c r="E17" s="128">
        <v>202</v>
      </c>
      <c r="F17" s="293">
        <f t="shared" si="0"/>
        <v>2169794.598454708</v>
      </c>
      <c r="G17" s="326">
        <f>'AT-3'!C14</f>
        <v>158</v>
      </c>
      <c r="H17" s="287">
        <v>2092960.131924207</v>
      </c>
      <c r="I17" s="287">
        <v>202</v>
      </c>
      <c r="J17" s="287">
        <f t="shared" si="1"/>
        <v>10361.188771902016</v>
      </c>
    </row>
    <row r="18" spans="1:10" ht="12.75">
      <c r="A18" s="16">
        <v>7</v>
      </c>
      <c r="B18" s="17" t="s">
        <v>884</v>
      </c>
      <c r="C18" s="128">
        <v>118</v>
      </c>
      <c r="D18" s="284">
        <v>7588.82383880147</v>
      </c>
      <c r="E18" s="128">
        <v>202</v>
      </c>
      <c r="F18" s="293">
        <f t="shared" si="0"/>
        <v>1532942.415437897</v>
      </c>
      <c r="G18" s="326">
        <f>'AT-3'!C15</f>
        <v>118</v>
      </c>
      <c r="H18" s="287">
        <v>1457316.6975593998</v>
      </c>
      <c r="I18" s="287">
        <v>202</v>
      </c>
      <c r="J18" s="287">
        <f t="shared" si="1"/>
        <v>7214.439096828712</v>
      </c>
    </row>
    <row r="19" spans="1:10" ht="12.75">
      <c r="A19" s="16">
        <v>8</v>
      </c>
      <c r="B19" s="17" t="s">
        <v>885</v>
      </c>
      <c r="C19" s="128">
        <v>75</v>
      </c>
      <c r="D19" s="284">
        <v>3946.6667800288888</v>
      </c>
      <c r="E19" s="128">
        <v>202</v>
      </c>
      <c r="F19" s="293">
        <f t="shared" si="0"/>
        <v>797226.6895658355</v>
      </c>
      <c r="G19" s="326">
        <f>'AT-3'!C16</f>
        <v>74</v>
      </c>
      <c r="H19" s="287">
        <v>746962.1176013242</v>
      </c>
      <c r="I19" s="287">
        <v>202</v>
      </c>
      <c r="J19" s="287">
        <f t="shared" si="1"/>
        <v>3697.8322653530904</v>
      </c>
    </row>
    <row r="20" spans="1:10" ht="12.75">
      <c r="A20" s="3" t="s">
        <v>16</v>
      </c>
      <c r="B20" s="25"/>
      <c r="C20" s="285">
        <f>SUM(C12:C19)</f>
        <v>1441</v>
      </c>
      <c r="D20" s="285">
        <f>SUM(D12:D19)</f>
        <v>92113.86314364905</v>
      </c>
      <c r="E20" s="135"/>
      <c r="F20" s="294">
        <f>SUM(F12:F19)</f>
        <v>18607000.35501711</v>
      </c>
      <c r="G20" s="294">
        <f>SUM(G12:G19)</f>
        <v>1431</v>
      </c>
      <c r="H20" s="294">
        <f>SUM(H12:H19)</f>
        <v>17604786.04</v>
      </c>
      <c r="I20" s="294"/>
      <c r="J20" s="294">
        <f>SUM(J12:J19)</f>
        <v>87152.40613861385</v>
      </c>
    </row>
    <row r="21" spans="1:10" ht="12.75">
      <c r="A21" s="10"/>
      <c r="B21" s="26"/>
      <c r="C21" s="26"/>
      <c r="D21" s="19"/>
      <c r="E21" s="19"/>
      <c r="F21" s="19"/>
      <c r="G21" s="19"/>
      <c r="H21" s="19"/>
      <c r="I21" s="19"/>
      <c r="J21" s="19"/>
    </row>
    <row r="22" spans="1:10" ht="12.75">
      <c r="A22" s="641" t="s">
        <v>864</v>
      </c>
      <c r="B22" s="641"/>
      <c r="C22" s="641"/>
      <c r="D22" s="641"/>
      <c r="E22" s="641"/>
      <c r="F22" s="641"/>
      <c r="G22" s="641"/>
      <c r="H22" s="641"/>
      <c r="I22" s="509"/>
      <c r="J22" s="19"/>
    </row>
    <row r="23" spans="1:10" ht="12.75">
      <c r="A23" s="279"/>
      <c r="B23" s="279"/>
      <c r="C23" s="279"/>
      <c r="D23" s="279"/>
      <c r="E23" s="279"/>
      <c r="F23" s="279"/>
      <c r="G23" s="507"/>
      <c r="H23" s="507"/>
      <c r="I23" s="509"/>
      <c r="J23" s="1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19"/>
      <c r="J24" s="19"/>
    </row>
    <row r="25" spans="1:10" ht="12.75">
      <c r="A25" s="279"/>
      <c r="B25" s="279"/>
      <c r="C25" s="279"/>
      <c r="D25" s="279"/>
      <c r="E25" s="279"/>
      <c r="F25" s="279"/>
      <c r="G25" s="279"/>
      <c r="H25" s="279"/>
      <c r="I25" s="19"/>
      <c r="J25" s="19"/>
    </row>
    <row r="26" spans="1:10" ht="12.75">
      <c r="A26" s="279"/>
      <c r="B26" s="279"/>
      <c r="C26" s="279"/>
      <c r="D26" s="279"/>
      <c r="E26" s="279"/>
      <c r="F26" s="279"/>
      <c r="G26" s="279"/>
      <c r="H26" s="279"/>
      <c r="I26" s="19"/>
      <c r="J26" s="19"/>
    </row>
    <row r="27" spans="1:10" ht="12.75">
      <c r="A27" s="10"/>
      <c r="B27" s="26"/>
      <c r="C27" s="26"/>
      <c r="D27" s="19"/>
      <c r="E27" s="19"/>
      <c r="F27" s="19"/>
      <c r="G27" s="19"/>
      <c r="H27" s="19"/>
      <c r="I27" s="19"/>
      <c r="J27" s="19"/>
    </row>
    <row r="28" spans="1:10" ht="12.75">
      <c r="A28" s="13" t="s">
        <v>19</v>
      </c>
      <c r="B28" s="13"/>
      <c r="C28" s="13"/>
      <c r="D28" s="13"/>
      <c r="E28" s="13"/>
      <c r="I28" s="295" t="s">
        <v>890</v>
      </c>
      <c r="J28" s="14"/>
    </row>
    <row r="29" spans="9:10" ht="12.75">
      <c r="I29" s="295" t="s">
        <v>891</v>
      </c>
      <c r="J29" s="14"/>
    </row>
    <row r="30" spans="9:10" ht="12.75">
      <c r="I30" s="295" t="s">
        <v>892</v>
      </c>
      <c r="J30" s="14"/>
    </row>
    <row r="31" ht="12.75">
      <c r="H31" s="27" t="s">
        <v>82</v>
      </c>
    </row>
    <row r="35" spans="1:10" ht="12.75">
      <c r="A35" s="642"/>
      <c r="B35" s="642"/>
      <c r="C35" s="642"/>
      <c r="D35" s="642"/>
      <c r="E35" s="642"/>
      <c r="F35" s="642"/>
      <c r="G35" s="642"/>
      <c r="H35" s="642"/>
      <c r="I35" s="642"/>
      <c r="J35" s="642"/>
    </row>
    <row r="37" spans="1:10" ht="12.75">
      <c r="A37" s="642"/>
      <c r="B37" s="642"/>
      <c r="C37" s="642"/>
      <c r="D37" s="642"/>
      <c r="E37" s="642"/>
      <c r="F37" s="642"/>
      <c r="G37" s="642"/>
      <c r="H37" s="642"/>
      <c r="I37" s="642"/>
      <c r="J37" s="642"/>
    </row>
  </sheetData>
  <sheetProtection/>
  <mergeCells count="13">
    <mergeCell ref="A22:H22"/>
    <mergeCell ref="A37:J37"/>
    <mergeCell ref="A35:J35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rintOptions horizontalCentered="1"/>
  <pageMargins left="0.7086614173228347" right="0.7086614173228347" top="1.5748031496062993" bottom="0" header="1.220472440944882" footer="0.3149606299212598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8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4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58"/>
      <c r="F1" s="558"/>
      <c r="G1" s="558"/>
      <c r="H1" s="558"/>
      <c r="I1" s="558"/>
      <c r="J1" s="117" t="s">
        <v>358</v>
      </c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4.25" customHeight="1"/>
    <row r="5" spans="1:10" ht="15.75">
      <c r="A5" s="637" t="s">
        <v>745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62" t="s">
        <v>888</v>
      </c>
      <c r="B8" s="562"/>
      <c r="C8" s="27"/>
      <c r="H8" s="610" t="s">
        <v>774</v>
      </c>
      <c r="I8" s="610"/>
      <c r="J8" s="610"/>
    </row>
    <row r="9" spans="1:16" ht="12.75">
      <c r="A9" s="632" t="s">
        <v>2</v>
      </c>
      <c r="B9" s="632" t="s">
        <v>3</v>
      </c>
      <c r="C9" s="639" t="s">
        <v>744</v>
      </c>
      <c r="D9" s="640"/>
      <c r="E9" s="640"/>
      <c r="F9" s="633"/>
      <c r="G9" s="639" t="s">
        <v>101</v>
      </c>
      <c r="H9" s="640"/>
      <c r="I9" s="640"/>
      <c r="J9" s="633"/>
      <c r="O9" s="17"/>
      <c r="P9" s="19"/>
    </row>
    <row r="10" spans="1:10" ht="63.75">
      <c r="A10" s="632"/>
      <c r="B10" s="632"/>
      <c r="C10" s="281" t="s">
        <v>181</v>
      </c>
      <c r="D10" s="281" t="s">
        <v>14</v>
      </c>
      <c r="E10" s="478" t="s">
        <v>775</v>
      </c>
      <c r="F10" s="276" t="s">
        <v>198</v>
      </c>
      <c r="G10" s="281" t="s">
        <v>181</v>
      </c>
      <c r="H10" s="334" t="s">
        <v>15</v>
      </c>
      <c r="I10" s="334" t="s">
        <v>862</v>
      </c>
      <c r="J10" s="281" t="s">
        <v>863</v>
      </c>
    </row>
    <row r="11" spans="1:10" ht="12.75">
      <c r="A11" s="281">
        <v>1</v>
      </c>
      <c r="B11" s="281">
        <v>2</v>
      </c>
      <c r="C11" s="281">
        <v>3</v>
      </c>
      <c r="D11" s="281">
        <v>4</v>
      </c>
      <c r="E11" s="281">
        <v>5</v>
      </c>
      <c r="F11" s="276">
        <v>6</v>
      </c>
      <c r="G11" s="281">
        <v>7</v>
      </c>
      <c r="H11" s="281">
        <v>8</v>
      </c>
      <c r="I11" s="281">
        <v>9</v>
      </c>
      <c r="J11" s="281">
        <v>10</v>
      </c>
    </row>
    <row r="12" spans="1:10" ht="12.75">
      <c r="A12" s="16">
        <v>1</v>
      </c>
      <c r="B12" s="17" t="s">
        <v>879</v>
      </c>
      <c r="C12" s="128">
        <v>236</v>
      </c>
      <c r="D12" s="284">
        <v>9414.890594089557</v>
      </c>
      <c r="E12" s="128">
        <v>212</v>
      </c>
      <c r="F12" s="293">
        <f>D12*E12</f>
        <v>1995956.805946986</v>
      </c>
      <c r="G12" s="326">
        <f>'AT-3'!D9+'AT-3'!E9</f>
        <v>234</v>
      </c>
      <c r="H12" s="284">
        <v>1884259.0219845802</v>
      </c>
      <c r="I12" s="284">
        <v>212</v>
      </c>
      <c r="J12" s="284">
        <f>H12/I12</f>
        <v>8888.014254644246</v>
      </c>
    </row>
    <row r="13" spans="1:10" ht="12.75">
      <c r="A13" s="16">
        <v>2</v>
      </c>
      <c r="B13" s="17" t="s">
        <v>880</v>
      </c>
      <c r="C13" s="128">
        <v>124</v>
      </c>
      <c r="D13" s="284">
        <v>5044.279432198572</v>
      </c>
      <c r="E13" s="128">
        <v>212</v>
      </c>
      <c r="F13" s="293">
        <f aca="true" t="shared" si="0" ref="F13:F19">D13*E13</f>
        <v>1069387.2396260973</v>
      </c>
      <c r="G13" s="326">
        <f>'AT-3'!D10+'AT-3'!E10</f>
        <v>128</v>
      </c>
      <c r="H13" s="284">
        <v>967765.1028478871</v>
      </c>
      <c r="I13" s="284">
        <v>212</v>
      </c>
      <c r="J13" s="284">
        <f aca="true" t="shared" si="1" ref="J13:J19">H13/I13</f>
        <v>4564.929730414562</v>
      </c>
    </row>
    <row r="14" spans="1:12" ht="12.75">
      <c r="A14" s="16">
        <v>3</v>
      </c>
      <c r="B14" s="17" t="s">
        <v>881</v>
      </c>
      <c r="C14" s="128">
        <v>82</v>
      </c>
      <c r="D14" s="284">
        <v>3516.8510462287577</v>
      </c>
      <c r="E14" s="128">
        <v>212</v>
      </c>
      <c r="F14" s="293">
        <f t="shared" si="0"/>
        <v>745572.4218004966</v>
      </c>
      <c r="G14" s="326">
        <f>'AT-3'!D11+'AT-3'!E11</f>
        <v>79</v>
      </c>
      <c r="H14" s="284">
        <v>634777.4676045375</v>
      </c>
      <c r="I14" s="284">
        <v>212</v>
      </c>
      <c r="J14" s="284">
        <f t="shared" si="1"/>
        <v>2994.2333377572522</v>
      </c>
      <c r="L14" s="290"/>
    </row>
    <row r="15" spans="1:10" ht="12.75">
      <c r="A15" s="16">
        <v>4</v>
      </c>
      <c r="B15" s="17" t="s">
        <v>882</v>
      </c>
      <c r="C15" s="128">
        <v>165</v>
      </c>
      <c r="D15" s="284">
        <v>5998.577744298776</v>
      </c>
      <c r="E15" s="128">
        <v>212</v>
      </c>
      <c r="F15" s="293">
        <f t="shared" si="0"/>
        <v>1271698.4817913405</v>
      </c>
      <c r="G15" s="326">
        <f>'AT-3'!D12+'AT-3'!E12</f>
        <v>165</v>
      </c>
      <c r="H15" s="284">
        <v>1401434.3056848939</v>
      </c>
      <c r="I15" s="284">
        <v>212</v>
      </c>
      <c r="J15" s="284">
        <f t="shared" si="1"/>
        <v>6610.539177758933</v>
      </c>
    </row>
    <row r="16" spans="1:10" ht="12.75">
      <c r="A16" s="16">
        <v>5</v>
      </c>
      <c r="B16" s="17" t="s">
        <v>883</v>
      </c>
      <c r="C16" s="128">
        <v>225</v>
      </c>
      <c r="D16" s="284">
        <v>8122.098146200287</v>
      </c>
      <c r="E16" s="128">
        <v>212</v>
      </c>
      <c r="F16" s="293">
        <f t="shared" si="0"/>
        <v>1721884.806994461</v>
      </c>
      <c r="G16" s="326">
        <f>'AT-3'!D13+'AT-3'!E13</f>
        <v>227</v>
      </c>
      <c r="H16" s="284">
        <v>1488485.7574586372</v>
      </c>
      <c r="I16" s="284">
        <v>212</v>
      </c>
      <c r="J16" s="284">
        <f t="shared" si="1"/>
        <v>7021.159233295459</v>
      </c>
    </row>
    <row r="17" spans="1:10" ht="12.75">
      <c r="A17" s="16">
        <v>6</v>
      </c>
      <c r="B17" s="17" t="s">
        <v>886</v>
      </c>
      <c r="C17" s="128">
        <v>118</v>
      </c>
      <c r="D17" s="284">
        <v>3987.111619660234</v>
      </c>
      <c r="E17" s="128">
        <v>212</v>
      </c>
      <c r="F17" s="293">
        <f t="shared" si="0"/>
        <v>845267.6633679696</v>
      </c>
      <c r="G17" s="326">
        <f>'AT-3'!D14+'AT-3'!E14</f>
        <v>119</v>
      </c>
      <c r="H17" s="284">
        <v>813935.80428581</v>
      </c>
      <c r="I17" s="284">
        <v>212</v>
      </c>
      <c r="J17" s="284">
        <f t="shared" si="1"/>
        <v>3839.3198315368395</v>
      </c>
    </row>
    <row r="18" spans="1:10" ht="12.75">
      <c r="A18" s="16">
        <v>7</v>
      </c>
      <c r="B18" s="17" t="s">
        <v>884</v>
      </c>
      <c r="C18" s="128">
        <v>76</v>
      </c>
      <c r="D18" s="284">
        <v>2610.3135736176882</v>
      </c>
      <c r="E18" s="128">
        <v>212</v>
      </c>
      <c r="F18" s="293">
        <f t="shared" si="0"/>
        <v>553386.4776069499</v>
      </c>
      <c r="G18" s="326">
        <f>'AT-3'!D15+'AT-3'!E15</f>
        <v>76</v>
      </c>
      <c r="H18" s="284">
        <v>557753.4100571302</v>
      </c>
      <c r="I18" s="284">
        <v>212</v>
      </c>
      <c r="J18" s="284">
        <f t="shared" si="1"/>
        <v>2630.9123115902366</v>
      </c>
    </row>
    <row r="19" spans="1:10" ht="12.75">
      <c r="A19" s="16">
        <v>8</v>
      </c>
      <c r="B19" s="17" t="s">
        <v>885</v>
      </c>
      <c r="C19" s="128">
        <v>65</v>
      </c>
      <c r="D19" s="284">
        <v>2641.5418148221224</v>
      </c>
      <c r="E19" s="128">
        <v>212</v>
      </c>
      <c r="F19" s="293">
        <f t="shared" si="0"/>
        <v>560006.86474229</v>
      </c>
      <c r="G19" s="326">
        <f>'AT-3'!D16+'AT-3'!E16</f>
        <v>65</v>
      </c>
      <c r="H19" s="284">
        <v>524100.330076524</v>
      </c>
      <c r="I19" s="284">
        <v>212</v>
      </c>
      <c r="J19" s="284">
        <f t="shared" si="1"/>
        <v>2472.1713682854906</v>
      </c>
    </row>
    <row r="20" spans="1:10" ht="12.75">
      <c r="A20" s="3" t="s">
        <v>16</v>
      </c>
      <c r="B20" s="25"/>
      <c r="C20" s="285">
        <f>SUM(C12:C19)</f>
        <v>1091</v>
      </c>
      <c r="D20" s="285">
        <f>SUM(D12:D19)</f>
        <v>41335.663971115995</v>
      </c>
      <c r="E20" s="135"/>
      <c r="F20" s="294">
        <f>SUM(F12:F19)</f>
        <v>8763160.761876592</v>
      </c>
      <c r="G20" s="294">
        <f>SUM(G12:G19)</f>
        <v>1093</v>
      </c>
      <c r="H20" s="285">
        <f>SUM(H12:H19)</f>
        <v>8272511.200000001</v>
      </c>
      <c r="I20" s="285"/>
      <c r="J20" s="285">
        <f>SUM(J12:J19)</f>
        <v>39021.27924528302</v>
      </c>
    </row>
    <row r="21" spans="1:10" ht="12.75">
      <c r="A21" s="10"/>
      <c r="B21" s="26"/>
      <c r="C21" s="26"/>
      <c r="D21" s="19"/>
      <c r="E21" s="19"/>
      <c r="F21" s="19"/>
      <c r="G21" s="19"/>
      <c r="H21" s="19"/>
      <c r="I21" s="19"/>
      <c r="J21" s="19"/>
    </row>
    <row r="22" spans="1:10" ht="12.75">
      <c r="A22" s="641" t="s">
        <v>864</v>
      </c>
      <c r="B22" s="641"/>
      <c r="C22" s="641"/>
      <c r="D22" s="641"/>
      <c r="E22" s="641"/>
      <c r="F22" s="641"/>
      <c r="G22" s="641"/>
      <c r="H22" s="641"/>
      <c r="I22" s="19"/>
      <c r="J22" s="19"/>
    </row>
    <row r="23" spans="1:10" ht="12.75">
      <c r="A23" s="279"/>
      <c r="B23" s="279"/>
      <c r="C23" s="279"/>
      <c r="D23" s="279"/>
      <c r="E23" s="279"/>
      <c r="F23" s="279"/>
      <c r="G23" s="279"/>
      <c r="H23" s="279"/>
      <c r="I23" s="19"/>
      <c r="J23" s="1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19"/>
      <c r="J24" s="19"/>
    </row>
    <row r="25" spans="1:10" ht="12.75">
      <c r="A25" s="279"/>
      <c r="B25" s="279"/>
      <c r="C25" s="279"/>
      <c r="D25" s="279"/>
      <c r="E25" s="279"/>
      <c r="F25" s="279"/>
      <c r="G25" s="279"/>
      <c r="H25" s="279"/>
      <c r="I25" s="19"/>
      <c r="J25" s="19"/>
    </row>
    <row r="26" spans="1:10" ht="12.75">
      <c r="A26" s="279"/>
      <c r="B26" s="279"/>
      <c r="C26" s="279"/>
      <c r="D26" s="279"/>
      <c r="E26" s="279"/>
      <c r="F26" s="279"/>
      <c r="G26" s="279"/>
      <c r="H26" s="279"/>
      <c r="I26" s="19"/>
      <c r="J26" s="19"/>
    </row>
    <row r="27" spans="1:10" ht="12.75">
      <c r="A27" s="279"/>
      <c r="B27" s="279"/>
      <c r="C27" s="279"/>
      <c r="D27" s="279"/>
      <c r="E27" s="279"/>
      <c r="F27" s="279"/>
      <c r="G27" s="279"/>
      <c r="H27" s="279"/>
      <c r="I27" s="19"/>
      <c r="J27" s="19"/>
    </row>
    <row r="28" spans="1:10" ht="12.75">
      <c r="A28" s="10"/>
      <c r="B28" s="26"/>
      <c r="C28" s="26"/>
      <c r="D28" s="19"/>
      <c r="E28" s="19"/>
      <c r="F28" s="19"/>
      <c r="G28" s="19"/>
      <c r="H28" s="19"/>
      <c r="I28" s="19"/>
      <c r="J28" s="19"/>
    </row>
    <row r="29" spans="1:10" ht="12.75">
      <c r="A29" s="13" t="s">
        <v>19</v>
      </c>
      <c r="B29" s="13"/>
      <c r="C29" s="13"/>
      <c r="D29" s="13"/>
      <c r="E29" s="13"/>
      <c r="I29" s="295" t="s">
        <v>890</v>
      </c>
      <c r="J29" s="14"/>
    </row>
    <row r="30" spans="9:10" ht="12.75">
      <c r="I30" s="295" t="s">
        <v>891</v>
      </c>
      <c r="J30" s="14"/>
    </row>
    <row r="31" spans="9:10" ht="12.75">
      <c r="I31" s="295" t="s">
        <v>892</v>
      </c>
      <c r="J31" s="14"/>
    </row>
    <row r="32" ht="12.75">
      <c r="H32" s="27" t="s">
        <v>82</v>
      </c>
    </row>
    <row r="36" spans="1:10" ht="12.75">
      <c r="A36" s="642"/>
      <c r="B36" s="642"/>
      <c r="C36" s="642"/>
      <c r="D36" s="642"/>
      <c r="E36" s="642"/>
      <c r="F36" s="642"/>
      <c r="G36" s="642"/>
      <c r="H36" s="642"/>
      <c r="I36" s="642"/>
      <c r="J36" s="642"/>
    </row>
    <row r="38" spans="1:10" ht="12.75">
      <c r="A38" s="642"/>
      <c r="B38" s="642"/>
      <c r="C38" s="642"/>
      <c r="D38" s="642"/>
      <c r="E38" s="642"/>
      <c r="F38" s="642"/>
      <c r="G38" s="642"/>
      <c r="H38" s="642"/>
      <c r="I38" s="642"/>
      <c r="J38" s="642"/>
    </row>
  </sheetData>
  <sheetProtection/>
  <mergeCells count="13">
    <mergeCell ref="E1:I1"/>
    <mergeCell ref="A2:J2"/>
    <mergeCell ref="A3:J3"/>
    <mergeCell ref="A5:J5"/>
    <mergeCell ref="A8:B8"/>
    <mergeCell ref="H8:J8"/>
    <mergeCell ref="A36:J36"/>
    <mergeCell ref="A38:J38"/>
    <mergeCell ref="A9:A10"/>
    <mergeCell ref="B9:B10"/>
    <mergeCell ref="C9:F9"/>
    <mergeCell ref="G9:J9"/>
    <mergeCell ref="A22:H2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58"/>
      <c r="F1" s="558"/>
      <c r="G1" s="558"/>
      <c r="H1" s="558"/>
      <c r="I1" s="558"/>
      <c r="J1" s="117" t="s">
        <v>360</v>
      </c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4.25" customHeight="1"/>
    <row r="5" spans="1:10" ht="19.5" customHeight="1">
      <c r="A5" s="637" t="s">
        <v>746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62" t="s">
        <v>887</v>
      </c>
      <c r="B8" s="562"/>
      <c r="C8" s="27"/>
      <c r="H8" s="610" t="s">
        <v>774</v>
      </c>
      <c r="I8" s="610"/>
      <c r="J8" s="610"/>
    </row>
    <row r="9" spans="1:16" ht="12.75">
      <c r="A9" s="632" t="s">
        <v>2</v>
      </c>
      <c r="B9" s="632" t="s">
        <v>3</v>
      </c>
      <c r="C9" s="639" t="s">
        <v>747</v>
      </c>
      <c r="D9" s="640"/>
      <c r="E9" s="640"/>
      <c r="F9" s="633"/>
      <c r="G9" s="639" t="s">
        <v>101</v>
      </c>
      <c r="H9" s="640"/>
      <c r="I9" s="640"/>
      <c r="J9" s="633"/>
      <c r="O9" s="17"/>
      <c r="P9" s="19"/>
    </row>
    <row r="10" spans="1:10" ht="63.75">
      <c r="A10" s="632"/>
      <c r="B10" s="632"/>
      <c r="C10" s="281" t="s">
        <v>181</v>
      </c>
      <c r="D10" s="281" t="s">
        <v>14</v>
      </c>
      <c r="E10" s="276" t="s">
        <v>775</v>
      </c>
      <c r="F10" s="276" t="s">
        <v>198</v>
      </c>
      <c r="G10" s="281" t="s">
        <v>181</v>
      </c>
      <c r="H10" s="296" t="s">
        <v>15</v>
      </c>
      <c r="I10" s="297" t="s">
        <v>862</v>
      </c>
      <c r="J10" s="281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88">
        <v>8</v>
      </c>
      <c r="I11" s="5">
        <v>9</v>
      </c>
      <c r="J11" s="5">
        <v>10</v>
      </c>
    </row>
    <row r="12" spans="1:10" ht="12.75">
      <c r="A12" s="16">
        <v>1</v>
      </c>
      <c r="B12" s="17" t="s">
        <v>879</v>
      </c>
      <c r="C12" s="128" t="s">
        <v>889</v>
      </c>
      <c r="D12" s="128" t="s">
        <v>889</v>
      </c>
      <c r="E12" s="128" t="s">
        <v>889</v>
      </c>
      <c r="F12" s="128" t="s">
        <v>889</v>
      </c>
      <c r="G12" s="128" t="s">
        <v>889</v>
      </c>
      <c r="H12" s="128" t="s">
        <v>889</v>
      </c>
      <c r="I12" s="128" t="s">
        <v>889</v>
      </c>
      <c r="J12" s="128" t="s">
        <v>889</v>
      </c>
    </row>
    <row r="13" spans="1:10" ht="12.75">
      <c r="A13" s="16">
        <v>2</v>
      </c>
      <c r="B13" s="17" t="s">
        <v>880</v>
      </c>
      <c r="C13" s="128" t="s">
        <v>889</v>
      </c>
      <c r="D13" s="128" t="s">
        <v>889</v>
      </c>
      <c r="E13" s="128" t="s">
        <v>889</v>
      </c>
      <c r="F13" s="128" t="s">
        <v>889</v>
      </c>
      <c r="G13" s="128" t="s">
        <v>889</v>
      </c>
      <c r="H13" s="128" t="s">
        <v>889</v>
      </c>
      <c r="I13" s="128" t="s">
        <v>889</v>
      </c>
      <c r="J13" s="128" t="s">
        <v>889</v>
      </c>
    </row>
    <row r="14" spans="1:10" ht="12.75">
      <c r="A14" s="16">
        <v>3</v>
      </c>
      <c r="B14" s="17" t="s">
        <v>881</v>
      </c>
      <c r="C14" s="128" t="s">
        <v>889</v>
      </c>
      <c r="D14" s="128" t="s">
        <v>889</v>
      </c>
      <c r="E14" s="128" t="s">
        <v>889</v>
      </c>
      <c r="F14" s="128" t="s">
        <v>889</v>
      </c>
      <c r="G14" s="128" t="s">
        <v>889</v>
      </c>
      <c r="H14" s="128" t="s">
        <v>889</v>
      </c>
      <c r="I14" s="128" t="s">
        <v>889</v>
      </c>
      <c r="J14" s="128" t="s">
        <v>889</v>
      </c>
    </row>
    <row r="15" spans="1:10" ht="12.75">
      <c r="A15" s="16">
        <v>4</v>
      </c>
      <c r="B15" s="17" t="s">
        <v>882</v>
      </c>
      <c r="C15" s="128" t="s">
        <v>889</v>
      </c>
      <c r="D15" s="128" t="s">
        <v>889</v>
      </c>
      <c r="E15" s="128" t="s">
        <v>889</v>
      </c>
      <c r="F15" s="128" t="s">
        <v>889</v>
      </c>
      <c r="G15" s="128" t="s">
        <v>889</v>
      </c>
      <c r="H15" s="128" t="s">
        <v>889</v>
      </c>
      <c r="I15" s="128" t="s">
        <v>889</v>
      </c>
      <c r="J15" s="128" t="s">
        <v>889</v>
      </c>
    </row>
    <row r="16" spans="1:10" ht="12.75">
      <c r="A16" s="16">
        <v>5</v>
      </c>
      <c r="B16" s="17" t="s">
        <v>883</v>
      </c>
      <c r="C16" s="128" t="s">
        <v>889</v>
      </c>
      <c r="D16" s="128" t="s">
        <v>889</v>
      </c>
      <c r="E16" s="128" t="s">
        <v>889</v>
      </c>
      <c r="F16" s="128" t="s">
        <v>889</v>
      </c>
      <c r="G16" s="128" t="s">
        <v>889</v>
      </c>
      <c r="H16" s="128" t="s">
        <v>889</v>
      </c>
      <c r="I16" s="128" t="s">
        <v>889</v>
      </c>
      <c r="J16" s="128" t="s">
        <v>889</v>
      </c>
    </row>
    <row r="17" spans="1:10" ht="12.75">
      <c r="A17" s="16">
        <v>6</v>
      </c>
      <c r="B17" s="17" t="s">
        <v>886</v>
      </c>
      <c r="C17" s="128" t="s">
        <v>889</v>
      </c>
      <c r="D17" s="128" t="s">
        <v>889</v>
      </c>
      <c r="E17" s="128" t="s">
        <v>889</v>
      </c>
      <c r="F17" s="128" t="s">
        <v>889</v>
      </c>
      <c r="G17" s="128" t="s">
        <v>889</v>
      </c>
      <c r="H17" s="128" t="s">
        <v>889</v>
      </c>
      <c r="I17" s="128" t="s">
        <v>889</v>
      </c>
      <c r="J17" s="128" t="s">
        <v>889</v>
      </c>
    </row>
    <row r="18" spans="1:10" ht="12.75">
      <c r="A18" s="16">
        <v>7</v>
      </c>
      <c r="B18" s="17" t="s">
        <v>884</v>
      </c>
      <c r="C18" s="128" t="s">
        <v>889</v>
      </c>
      <c r="D18" s="128" t="s">
        <v>889</v>
      </c>
      <c r="E18" s="128" t="s">
        <v>889</v>
      </c>
      <c r="F18" s="128" t="s">
        <v>889</v>
      </c>
      <c r="G18" s="128" t="s">
        <v>889</v>
      </c>
      <c r="H18" s="128" t="s">
        <v>889</v>
      </c>
      <c r="I18" s="128" t="s">
        <v>889</v>
      </c>
      <c r="J18" s="128" t="s">
        <v>889</v>
      </c>
    </row>
    <row r="19" spans="1:10" ht="12.75">
      <c r="A19" s="16">
        <v>8</v>
      </c>
      <c r="B19" s="17" t="s">
        <v>885</v>
      </c>
      <c r="C19" s="128" t="s">
        <v>889</v>
      </c>
      <c r="D19" s="128" t="s">
        <v>889</v>
      </c>
      <c r="E19" s="128" t="s">
        <v>889</v>
      </c>
      <c r="F19" s="128" t="s">
        <v>889</v>
      </c>
      <c r="G19" s="128" t="s">
        <v>889</v>
      </c>
      <c r="H19" s="128" t="s">
        <v>889</v>
      </c>
      <c r="I19" s="128" t="s">
        <v>889</v>
      </c>
      <c r="J19" s="128" t="s">
        <v>889</v>
      </c>
    </row>
    <row r="20" spans="1:10" ht="12.75">
      <c r="A20" s="3" t="s">
        <v>16</v>
      </c>
      <c r="B20" s="25"/>
      <c r="C20" s="128" t="s">
        <v>889</v>
      </c>
      <c r="D20" s="128" t="s">
        <v>889</v>
      </c>
      <c r="E20" s="128" t="s">
        <v>889</v>
      </c>
      <c r="F20" s="128" t="s">
        <v>889</v>
      </c>
      <c r="G20" s="128" t="s">
        <v>889</v>
      </c>
      <c r="H20" s="128" t="s">
        <v>889</v>
      </c>
      <c r="I20" s="128" t="s">
        <v>889</v>
      </c>
      <c r="J20" s="128" t="s">
        <v>889</v>
      </c>
    </row>
    <row r="21" spans="1:10" ht="12.75">
      <c r="A21" s="10"/>
      <c r="B21" s="26"/>
      <c r="C21" s="26"/>
      <c r="D21" s="19"/>
      <c r="E21" s="19"/>
      <c r="F21" s="19"/>
      <c r="G21" s="19"/>
      <c r="H21" s="19"/>
      <c r="I21" s="19"/>
      <c r="J21" s="19"/>
    </row>
    <row r="22" spans="1:10" ht="12.75">
      <c r="A22" s="641" t="s">
        <v>864</v>
      </c>
      <c r="B22" s="641"/>
      <c r="C22" s="641"/>
      <c r="D22" s="641"/>
      <c r="E22" s="641"/>
      <c r="F22" s="641"/>
      <c r="G22" s="641"/>
      <c r="H22" s="641"/>
      <c r="I22" s="19"/>
      <c r="J22" s="19"/>
    </row>
    <row r="23" spans="1:10" ht="12.75">
      <c r="A23" s="279"/>
      <c r="B23" s="279"/>
      <c r="C23" s="279"/>
      <c r="D23" s="279"/>
      <c r="E23" s="279"/>
      <c r="F23" s="279"/>
      <c r="G23" s="279"/>
      <c r="H23" s="279"/>
      <c r="I23" s="19"/>
      <c r="J23" s="1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19"/>
      <c r="J24" s="19"/>
    </row>
    <row r="25" spans="1:10" ht="12.75">
      <c r="A25" s="10"/>
      <c r="B25" s="26"/>
      <c r="C25" s="26"/>
      <c r="D25" s="19"/>
      <c r="E25" s="19"/>
      <c r="F25" s="19"/>
      <c r="G25" s="19"/>
      <c r="H25" s="19"/>
      <c r="I25" s="19"/>
      <c r="J25" s="19"/>
    </row>
    <row r="26" spans="1:10" ht="12.75">
      <c r="A26" s="13" t="s">
        <v>19</v>
      </c>
      <c r="B26" s="13"/>
      <c r="C26" s="13"/>
      <c r="D26" s="13"/>
      <c r="E26" s="13"/>
      <c r="I26" s="295" t="s">
        <v>890</v>
      </c>
      <c r="J26" s="14"/>
    </row>
    <row r="27" spans="9:10" ht="12.75">
      <c r="I27" s="295" t="s">
        <v>891</v>
      </c>
      <c r="J27" s="14"/>
    </row>
    <row r="28" spans="9:10" ht="12.75">
      <c r="I28" s="295" t="s">
        <v>892</v>
      </c>
      <c r="J28" s="14"/>
    </row>
    <row r="29" ht="12.75">
      <c r="H29" s="27" t="s">
        <v>82</v>
      </c>
    </row>
    <row r="33" spans="1:10" ht="12.75">
      <c r="A33" s="642"/>
      <c r="B33" s="642"/>
      <c r="C33" s="642"/>
      <c r="D33" s="642"/>
      <c r="E33" s="642"/>
      <c r="F33" s="642"/>
      <c r="G33" s="642"/>
      <c r="H33" s="642"/>
      <c r="I33" s="642"/>
      <c r="J33" s="642"/>
    </row>
    <row r="35" spans="1:10" ht="12.75">
      <c r="A35" s="642"/>
      <c r="B35" s="642"/>
      <c r="C35" s="642"/>
      <c r="D35" s="642"/>
      <c r="E35" s="642"/>
      <c r="F35" s="642"/>
      <c r="G35" s="642"/>
      <c r="H35" s="642"/>
      <c r="I35" s="642"/>
      <c r="J35" s="642"/>
    </row>
  </sheetData>
  <sheetProtection/>
  <mergeCells count="13">
    <mergeCell ref="A33:J33"/>
    <mergeCell ref="A35:J35"/>
    <mergeCell ref="A9:A10"/>
    <mergeCell ref="B9:B10"/>
    <mergeCell ref="C9:F9"/>
    <mergeCell ref="G9:J9"/>
    <mergeCell ref="A22:H22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58"/>
      <c r="F1" s="558"/>
      <c r="G1" s="558"/>
      <c r="H1" s="558"/>
      <c r="I1" s="558"/>
      <c r="J1" s="117" t="s">
        <v>359</v>
      </c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4.25" customHeight="1"/>
    <row r="5" spans="1:10" ht="31.5" customHeight="1">
      <c r="A5" s="637" t="s">
        <v>748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62" t="s">
        <v>887</v>
      </c>
      <c r="B8" s="562"/>
      <c r="C8" s="27"/>
      <c r="H8" s="610" t="s">
        <v>774</v>
      </c>
      <c r="I8" s="610"/>
      <c r="J8" s="610"/>
    </row>
    <row r="9" spans="1:16" ht="12.75">
      <c r="A9" s="530" t="s">
        <v>2</v>
      </c>
      <c r="B9" s="530" t="s">
        <v>3</v>
      </c>
      <c r="C9" s="524" t="s">
        <v>744</v>
      </c>
      <c r="D9" s="546"/>
      <c r="E9" s="546"/>
      <c r="F9" s="525"/>
      <c r="G9" s="524" t="s">
        <v>101</v>
      </c>
      <c r="H9" s="546"/>
      <c r="I9" s="546"/>
      <c r="J9" s="525"/>
      <c r="O9" s="17"/>
      <c r="P9" s="19"/>
    </row>
    <row r="10" spans="1:10" ht="53.25" customHeight="1">
      <c r="A10" s="530"/>
      <c r="B10" s="530"/>
      <c r="C10" s="5" t="s">
        <v>181</v>
      </c>
      <c r="D10" s="5" t="s">
        <v>14</v>
      </c>
      <c r="E10" s="220" t="s">
        <v>361</v>
      </c>
      <c r="F10" s="6" t="s">
        <v>198</v>
      </c>
      <c r="G10" s="5" t="s">
        <v>181</v>
      </c>
      <c r="H10" s="23" t="s">
        <v>15</v>
      </c>
      <c r="I10" s="91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88">
        <v>8</v>
      </c>
      <c r="I11" s="5">
        <v>9</v>
      </c>
      <c r="J11" s="5">
        <v>10</v>
      </c>
    </row>
    <row r="12" spans="1:10" ht="12.75">
      <c r="A12" s="16">
        <v>1</v>
      </c>
      <c r="B12" s="17" t="s">
        <v>879</v>
      </c>
      <c r="C12" s="128" t="s">
        <v>889</v>
      </c>
      <c r="D12" s="128" t="s">
        <v>889</v>
      </c>
      <c r="E12" s="128" t="s">
        <v>889</v>
      </c>
      <c r="F12" s="128" t="s">
        <v>889</v>
      </c>
      <c r="G12" s="128" t="s">
        <v>889</v>
      </c>
      <c r="H12" s="128" t="s">
        <v>889</v>
      </c>
      <c r="I12" s="128" t="s">
        <v>889</v>
      </c>
      <c r="J12" s="128" t="s">
        <v>889</v>
      </c>
    </row>
    <row r="13" spans="1:10" ht="12.75">
      <c r="A13" s="16">
        <v>2</v>
      </c>
      <c r="B13" s="17" t="s">
        <v>880</v>
      </c>
      <c r="C13" s="128" t="s">
        <v>889</v>
      </c>
      <c r="D13" s="128" t="s">
        <v>889</v>
      </c>
      <c r="E13" s="128" t="s">
        <v>889</v>
      </c>
      <c r="F13" s="128" t="s">
        <v>889</v>
      </c>
      <c r="G13" s="128" t="s">
        <v>889</v>
      </c>
      <c r="H13" s="128" t="s">
        <v>889</v>
      </c>
      <c r="I13" s="128" t="s">
        <v>889</v>
      </c>
      <c r="J13" s="128" t="s">
        <v>889</v>
      </c>
    </row>
    <row r="14" spans="1:10" ht="12.75">
      <c r="A14" s="16">
        <v>3</v>
      </c>
      <c r="B14" s="17" t="s">
        <v>881</v>
      </c>
      <c r="C14" s="128" t="s">
        <v>889</v>
      </c>
      <c r="D14" s="128" t="s">
        <v>889</v>
      </c>
      <c r="E14" s="128" t="s">
        <v>889</v>
      </c>
      <c r="F14" s="128" t="s">
        <v>889</v>
      </c>
      <c r="G14" s="128" t="s">
        <v>889</v>
      </c>
      <c r="H14" s="128" t="s">
        <v>889</v>
      </c>
      <c r="I14" s="128" t="s">
        <v>889</v>
      </c>
      <c r="J14" s="128" t="s">
        <v>889</v>
      </c>
    </row>
    <row r="15" spans="1:10" ht="12.75">
      <c r="A15" s="16">
        <v>4</v>
      </c>
      <c r="B15" s="17" t="s">
        <v>882</v>
      </c>
      <c r="C15" s="128" t="s">
        <v>889</v>
      </c>
      <c r="D15" s="128" t="s">
        <v>889</v>
      </c>
      <c r="E15" s="128" t="s">
        <v>889</v>
      </c>
      <c r="F15" s="128" t="s">
        <v>889</v>
      </c>
      <c r="G15" s="128" t="s">
        <v>889</v>
      </c>
      <c r="H15" s="128" t="s">
        <v>889</v>
      </c>
      <c r="I15" s="128" t="s">
        <v>889</v>
      </c>
      <c r="J15" s="128" t="s">
        <v>889</v>
      </c>
    </row>
    <row r="16" spans="1:10" ht="12.75">
      <c r="A16" s="16">
        <v>5</v>
      </c>
      <c r="B16" s="17" t="s">
        <v>883</v>
      </c>
      <c r="C16" s="128" t="s">
        <v>889</v>
      </c>
      <c r="D16" s="128" t="s">
        <v>889</v>
      </c>
      <c r="E16" s="128" t="s">
        <v>889</v>
      </c>
      <c r="F16" s="128" t="s">
        <v>889</v>
      </c>
      <c r="G16" s="128" t="s">
        <v>889</v>
      </c>
      <c r="H16" s="128" t="s">
        <v>889</v>
      </c>
      <c r="I16" s="128" t="s">
        <v>889</v>
      </c>
      <c r="J16" s="128" t="s">
        <v>889</v>
      </c>
    </row>
    <row r="17" spans="1:10" ht="12.75">
      <c r="A17" s="16">
        <v>6</v>
      </c>
      <c r="B17" s="17" t="s">
        <v>886</v>
      </c>
      <c r="C17" s="128" t="s">
        <v>889</v>
      </c>
      <c r="D17" s="128" t="s">
        <v>889</v>
      </c>
      <c r="E17" s="128" t="s">
        <v>889</v>
      </c>
      <c r="F17" s="128" t="s">
        <v>889</v>
      </c>
      <c r="G17" s="128" t="s">
        <v>889</v>
      </c>
      <c r="H17" s="128" t="s">
        <v>889</v>
      </c>
      <c r="I17" s="128" t="s">
        <v>889</v>
      </c>
      <c r="J17" s="128" t="s">
        <v>889</v>
      </c>
    </row>
    <row r="18" spans="1:10" ht="12.75">
      <c r="A18" s="16">
        <v>7</v>
      </c>
      <c r="B18" s="17" t="s">
        <v>884</v>
      </c>
      <c r="C18" s="128" t="s">
        <v>889</v>
      </c>
      <c r="D18" s="128" t="s">
        <v>889</v>
      </c>
      <c r="E18" s="128" t="s">
        <v>889</v>
      </c>
      <c r="F18" s="128" t="s">
        <v>889</v>
      </c>
      <c r="G18" s="128" t="s">
        <v>889</v>
      </c>
      <c r="H18" s="128" t="s">
        <v>889</v>
      </c>
      <c r="I18" s="128" t="s">
        <v>889</v>
      </c>
      <c r="J18" s="128" t="s">
        <v>889</v>
      </c>
    </row>
    <row r="19" spans="1:10" ht="12.75">
      <c r="A19" s="16">
        <v>8</v>
      </c>
      <c r="B19" s="17" t="s">
        <v>885</v>
      </c>
      <c r="C19" s="128" t="s">
        <v>889</v>
      </c>
      <c r="D19" s="128" t="s">
        <v>889</v>
      </c>
      <c r="E19" s="128" t="s">
        <v>889</v>
      </c>
      <c r="F19" s="128" t="s">
        <v>889</v>
      </c>
      <c r="G19" s="128" t="s">
        <v>889</v>
      </c>
      <c r="H19" s="128" t="s">
        <v>889</v>
      </c>
      <c r="I19" s="128" t="s">
        <v>889</v>
      </c>
      <c r="J19" s="128" t="s">
        <v>889</v>
      </c>
    </row>
    <row r="20" spans="1:10" ht="12.75">
      <c r="A20" s="3" t="s">
        <v>16</v>
      </c>
      <c r="B20" s="25"/>
      <c r="C20" s="128" t="s">
        <v>889</v>
      </c>
      <c r="D20" s="128" t="s">
        <v>889</v>
      </c>
      <c r="E20" s="128" t="s">
        <v>889</v>
      </c>
      <c r="F20" s="128" t="s">
        <v>889</v>
      </c>
      <c r="G20" s="128" t="s">
        <v>889</v>
      </c>
      <c r="H20" s="128" t="s">
        <v>889</v>
      </c>
      <c r="I20" s="128" t="s">
        <v>889</v>
      </c>
      <c r="J20" s="128" t="s">
        <v>889</v>
      </c>
    </row>
    <row r="21" spans="1:10" ht="12.75">
      <c r="A21" s="10"/>
      <c r="B21" s="26"/>
      <c r="C21" s="26"/>
      <c r="D21" s="19"/>
      <c r="E21" s="19"/>
      <c r="F21" s="19"/>
      <c r="G21" s="19"/>
      <c r="H21" s="19"/>
      <c r="I21" s="19"/>
      <c r="J21" s="19"/>
    </row>
    <row r="22" spans="1:10" ht="12.75">
      <c r="A22" s="641" t="s">
        <v>864</v>
      </c>
      <c r="B22" s="641"/>
      <c r="C22" s="641"/>
      <c r="D22" s="641"/>
      <c r="E22" s="641"/>
      <c r="F22" s="641"/>
      <c r="G22" s="641"/>
      <c r="H22" s="641"/>
      <c r="I22" s="19"/>
      <c r="J22" s="19"/>
    </row>
    <row r="23" spans="1:10" ht="12.75">
      <c r="A23" s="279"/>
      <c r="B23" s="279"/>
      <c r="C23" s="279"/>
      <c r="D23" s="279"/>
      <c r="E23" s="279"/>
      <c r="F23" s="279"/>
      <c r="G23" s="279"/>
      <c r="H23" s="279"/>
      <c r="I23" s="19"/>
      <c r="J23" s="1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19"/>
      <c r="J24" s="19"/>
    </row>
    <row r="25" spans="1:10" ht="12.75">
      <c r="A25" s="10"/>
      <c r="B25" s="26"/>
      <c r="C25" s="26"/>
      <c r="D25" s="19"/>
      <c r="E25" s="19"/>
      <c r="F25" s="19"/>
      <c r="G25" s="19"/>
      <c r="H25" s="19"/>
      <c r="I25" s="19"/>
      <c r="J25" s="19"/>
    </row>
    <row r="26" spans="1:10" ht="12.75">
      <c r="A26" s="13" t="s">
        <v>19</v>
      </c>
      <c r="B26" s="13"/>
      <c r="C26" s="13"/>
      <c r="D26" s="13"/>
      <c r="E26" s="13"/>
      <c r="I26" s="295" t="s">
        <v>890</v>
      </c>
      <c r="J26" s="14"/>
    </row>
    <row r="27" spans="9:10" ht="12.75">
      <c r="I27" s="295" t="s">
        <v>891</v>
      </c>
      <c r="J27" s="14"/>
    </row>
    <row r="28" spans="9:10" ht="12.75">
      <c r="I28" s="295" t="s">
        <v>892</v>
      </c>
      <c r="J28" s="14"/>
    </row>
    <row r="29" ht="12.75">
      <c r="H29" s="27" t="s">
        <v>82</v>
      </c>
    </row>
    <row r="33" spans="1:10" ht="12.75">
      <c r="A33" s="642"/>
      <c r="B33" s="642"/>
      <c r="C33" s="642"/>
      <c r="D33" s="642"/>
      <c r="E33" s="642"/>
      <c r="F33" s="642"/>
      <c r="G33" s="642"/>
      <c r="H33" s="642"/>
      <c r="I33" s="642"/>
      <c r="J33" s="642"/>
    </row>
    <row r="35" spans="1:10" ht="12.75">
      <c r="A35" s="642"/>
      <c r="B35" s="642"/>
      <c r="C35" s="642"/>
      <c r="D35" s="642"/>
      <c r="E35" s="642"/>
      <c r="F35" s="642"/>
      <c r="G35" s="642"/>
      <c r="H35" s="642"/>
      <c r="I35" s="642"/>
      <c r="J35" s="642"/>
    </row>
  </sheetData>
  <sheetProtection/>
  <mergeCells count="13">
    <mergeCell ref="E1:I1"/>
    <mergeCell ref="A2:J2"/>
    <mergeCell ref="A3:J3"/>
    <mergeCell ref="A5:J5"/>
    <mergeCell ref="A8:B8"/>
    <mergeCell ref="H8:J8"/>
    <mergeCell ref="A33:J33"/>
    <mergeCell ref="A35:J35"/>
    <mergeCell ref="A9:A10"/>
    <mergeCell ref="B9:B10"/>
    <mergeCell ref="C9:F9"/>
    <mergeCell ref="G9:J9"/>
    <mergeCell ref="A22:H2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558"/>
      <c r="F1" s="558"/>
      <c r="G1" s="558"/>
      <c r="H1" s="558"/>
      <c r="I1" s="558"/>
      <c r="J1" s="117" t="s">
        <v>429</v>
      </c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4.25" customHeight="1"/>
    <row r="5" spans="1:10" ht="31.5" customHeight="1">
      <c r="A5" s="637" t="s">
        <v>749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62" t="s">
        <v>887</v>
      </c>
      <c r="B8" s="562"/>
      <c r="C8" s="27"/>
      <c r="H8" s="610" t="s">
        <v>774</v>
      </c>
      <c r="I8" s="610"/>
      <c r="J8" s="610"/>
    </row>
    <row r="9" spans="1:16" ht="12.75">
      <c r="A9" s="530" t="s">
        <v>2</v>
      </c>
      <c r="B9" s="530" t="s">
        <v>3</v>
      </c>
      <c r="C9" s="524" t="s">
        <v>744</v>
      </c>
      <c r="D9" s="546"/>
      <c r="E9" s="546"/>
      <c r="F9" s="525"/>
      <c r="G9" s="524" t="s">
        <v>101</v>
      </c>
      <c r="H9" s="546"/>
      <c r="I9" s="546"/>
      <c r="J9" s="525"/>
      <c r="O9" s="17"/>
      <c r="P9" s="19"/>
    </row>
    <row r="10" spans="1:10" ht="53.25" customHeight="1">
      <c r="A10" s="530"/>
      <c r="B10" s="530"/>
      <c r="C10" s="5" t="s">
        <v>181</v>
      </c>
      <c r="D10" s="5" t="s">
        <v>14</v>
      </c>
      <c r="E10" s="220" t="s">
        <v>362</v>
      </c>
      <c r="F10" s="6" t="s">
        <v>198</v>
      </c>
      <c r="G10" s="5" t="s">
        <v>181</v>
      </c>
      <c r="H10" s="23" t="s">
        <v>15</v>
      </c>
      <c r="I10" s="91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88">
        <v>8</v>
      </c>
      <c r="I11" s="5">
        <v>9</v>
      </c>
      <c r="J11" s="5">
        <v>10</v>
      </c>
    </row>
    <row r="12" spans="1:10" ht="12.75">
      <c r="A12" s="16">
        <v>1</v>
      </c>
      <c r="B12" s="17" t="s">
        <v>879</v>
      </c>
      <c r="C12" s="128" t="s">
        <v>889</v>
      </c>
      <c r="D12" s="128" t="s">
        <v>889</v>
      </c>
      <c r="E12" s="128" t="s">
        <v>889</v>
      </c>
      <c r="F12" s="128" t="s">
        <v>889</v>
      </c>
      <c r="G12" s="128" t="s">
        <v>889</v>
      </c>
      <c r="H12" s="128" t="s">
        <v>889</v>
      </c>
      <c r="I12" s="128" t="s">
        <v>889</v>
      </c>
      <c r="J12" s="128" t="s">
        <v>889</v>
      </c>
    </row>
    <row r="13" spans="1:10" ht="12.75">
      <c r="A13" s="16">
        <v>2</v>
      </c>
      <c r="B13" s="17" t="s">
        <v>880</v>
      </c>
      <c r="C13" s="128" t="s">
        <v>889</v>
      </c>
      <c r="D13" s="128" t="s">
        <v>889</v>
      </c>
      <c r="E13" s="128" t="s">
        <v>889</v>
      </c>
      <c r="F13" s="128" t="s">
        <v>889</v>
      </c>
      <c r="G13" s="128" t="s">
        <v>889</v>
      </c>
      <c r="H13" s="128" t="s">
        <v>889</v>
      </c>
      <c r="I13" s="128" t="s">
        <v>889</v>
      </c>
      <c r="J13" s="128" t="s">
        <v>889</v>
      </c>
    </row>
    <row r="14" spans="1:10" ht="12.75">
      <c r="A14" s="16">
        <v>3</v>
      </c>
      <c r="B14" s="17" t="s">
        <v>881</v>
      </c>
      <c r="C14" s="128" t="s">
        <v>889</v>
      </c>
      <c r="D14" s="128" t="s">
        <v>889</v>
      </c>
      <c r="E14" s="128" t="s">
        <v>889</v>
      </c>
      <c r="F14" s="128" t="s">
        <v>889</v>
      </c>
      <c r="G14" s="128" t="s">
        <v>889</v>
      </c>
      <c r="H14" s="128" t="s">
        <v>889</v>
      </c>
      <c r="I14" s="128" t="s">
        <v>889</v>
      </c>
      <c r="J14" s="128" t="s">
        <v>889</v>
      </c>
    </row>
    <row r="15" spans="1:10" ht="12.75">
      <c r="A15" s="16">
        <v>4</v>
      </c>
      <c r="B15" s="17" t="s">
        <v>882</v>
      </c>
      <c r="C15" s="128" t="s">
        <v>889</v>
      </c>
      <c r="D15" s="128" t="s">
        <v>889</v>
      </c>
      <c r="E15" s="128" t="s">
        <v>889</v>
      </c>
      <c r="F15" s="128" t="s">
        <v>889</v>
      </c>
      <c r="G15" s="128" t="s">
        <v>889</v>
      </c>
      <c r="H15" s="128" t="s">
        <v>889</v>
      </c>
      <c r="I15" s="128" t="s">
        <v>889</v>
      </c>
      <c r="J15" s="128" t="s">
        <v>889</v>
      </c>
    </row>
    <row r="16" spans="1:10" ht="12.75">
      <c r="A16" s="16">
        <v>5</v>
      </c>
      <c r="B16" s="17" t="s">
        <v>883</v>
      </c>
      <c r="C16" s="128" t="s">
        <v>889</v>
      </c>
      <c r="D16" s="128" t="s">
        <v>889</v>
      </c>
      <c r="E16" s="128" t="s">
        <v>889</v>
      </c>
      <c r="F16" s="128" t="s">
        <v>889</v>
      </c>
      <c r="G16" s="128" t="s">
        <v>889</v>
      </c>
      <c r="H16" s="128" t="s">
        <v>889</v>
      </c>
      <c r="I16" s="128" t="s">
        <v>889</v>
      </c>
      <c r="J16" s="128" t="s">
        <v>889</v>
      </c>
    </row>
    <row r="17" spans="1:10" ht="12.75">
      <c r="A17" s="16">
        <v>6</v>
      </c>
      <c r="B17" s="17" t="s">
        <v>886</v>
      </c>
      <c r="C17" s="128" t="s">
        <v>889</v>
      </c>
      <c r="D17" s="128" t="s">
        <v>889</v>
      </c>
      <c r="E17" s="128" t="s">
        <v>889</v>
      </c>
      <c r="F17" s="128" t="s">
        <v>889</v>
      </c>
      <c r="G17" s="128" t="s">
        <v>889</v>
      </c>
      <c r="H17" s="128" t="s">
        <v>889</v>
      </c>
      <c r="I17" s="128" t="s">
        <v>889</v>
      </c>
      <c r="J17" s="128" t="s">
        <v>889</v>
      </c>
    </row>
    <row r="18" spans="1:10" ht="12.75">
      <c r="A18" s="16">
        <v>7</v>
      </c>
      <c r="B18" s="17" t="s">
        <v>884</v>
      </c>
      <c r="C18" s="128" t="s">
        <v>889</v>
      </c>
      <c r="D18" s="128" t="s">
        <v>889</v>
      </c>
      <c r="E18" s="128" t="s">
        <v>889</v>
      </c>
      <c r="F18" s="128" t="s">
        <v>889</v>
      </c>
      <c r="G18" s="128" t="s">
        <v>889</v>
      </c>
      <c r="H18" s="128" t="s">
        <v>889</v>
      </c>
      <c r="I18" s="128" t="s">
        <v>889</v>
      </c>
      <c r="J18" s="128" t="s">
        <v>889</v>
      </c>
    </row>
    <row r="19" spans="1:10" ht="12.75">
      <c r="A19" s="16">
        <v>8</v>
      </c>
      <c r="B19" s="17" t="s">
        <v>885</v>
      </c>
      <c r="C19" s="128" t="s">
        <v>889</v>
      </c>
      <c r="D19" s="128" t="s">
        <v>889</v>
      </c>
      <c r="E19" s="128" t="s">
        <v>889</v>
      </c>
      <c r="F19" s="128" t="s">
        <v>889</v>
      </c>
      <c r="G19" s="128" t="s">
        <v>889</v>
      </c>
      <c r="H19" s="128" t="s">
        <v>889</v>
      </c>
      <c r="I19" s="128" t="s">
        <v>889</v>
      </c>
      <c r="J19" s="128" t="s">
        <v>889</v>
      </c>
    </row>
    <row r="20" spans="1:10" ht="12.75">
      <c r="A20" s="3" t="s">
        <v>16</v>
      </c>
      <c r="B20" s="25"/>
      <c r="C20" s="128" t="s">
        <v>889</v>
      </c>
      <c r="D20" s="128" t="s">
        <v>889</v>
      </c>
      <c r="E20" s="128" t="s">
        <v>889</v>
      </c>
      <c r="F20" s="128" t="s">
        <v>889</v>
      </c>
      <c r="G20" s="128" t="s">
        <v>889</v>
      </c>
      <c r="H20" s="128" t="s">
        <v>889</v>
      </c>
      <c r="I20" s="128" t="s">
        <v>889</v>
      </c>
      <c r="J20" s="128" t="s">
        <v>889</v>
      </c>
    </row>
    <row r="21" spans="1:10" ht="12.75">
      <c r="A21" s="10"/>
      <c r="B21" s="26"/>
      <c r="C21" s="26"/>
      <c r="D21" s="19"/>
      <c r="E21" s="19"/>
      <c r="F21" s="19"/>
      <c r="G21" s="19"/>
      <c r="H21" s="19"/>
      <c r="I21" s="19"/>
      <c r="J21" s="19"/>
    </row>
    <row r="22" spans="1:10" ht="12.75">
      <c r="A22" s="641" t="s">
        <v>864</v>
      </c>
      <c r="B22" s="641"/>
      <c r="C22" s="641"/>
      <c r="D22" s="641"/>
      <c r="E22" s="641"/>
      <c r="F22" s="641"/>
      <c r="G22" s="641"/>
      <c r="H22" s="641"/>
      <c r="I22" s="19"/>
      <c r="J22" s="19"/>
    </row>
    <row r="23" spans="1:10" ht="12.75">
      <c r="A23" s="279"/>
      <c r="B23" s="279"/>
      <c r="C23" s="279"/>
      <c r="D23" s="279"/>
      <c r="E23" s="279"/>
      <c r="F23" s="279"/>
      <c r="G23" s="279"/>
      <c r="H23" s="279"/>
      <c r="I23" s="19"/>
      <c r="J23" s="19"/>
    </row>
    <row r="24" spans="1:10" ht="12.75">
      <c r="A24" s="279"/>
      <c r="B24" s="279"/>
      <c r="C24" s="279"/>
      <c r="D24" s="279"/>
      <c r="E24" s="279"/>
      <c r="F24" s="279"/>
      <c r="G24" s="279"/>
      <c r="H24" s="279"/>
      <c r="I24" s="19"/>
      <c r="J24" s="19"/>
    </row>
    <row r="25" spans="1:10" ht="12.75">
      <c r="A25" s="10"/>
      <c r="B25" s="26"/>
      <c r="C25" s="26"/>
      <c r="D25" s="19"/>
      <c r="E25" s="19"/>
      <c r="F25" s="19"/>
      <c r="G25" s="19"/>
      <c r="H25" s="19"/>
      <c r="I25" s="19"/>
      <c r="J25" s="19"/>
    </row>
    <row r="26" spans="1:10" ht="12.75">
      <c r="A26" s="13" t="s">
        <v>19</v>
      </c>
      <c r="B26" s="13"/>
      <c r="C26" s="13"/>
      <c r="D26" s="13"/>
      <c r="E26" s="13"/>
      <c r="I26" s="295" t="s">
        <v>890</v>
      </c>
      <c r="J26" s="14"/>
    </row>
    <row r="27" spans="9:10" ht="12.75">
      <c r="I27" s="295" t="s">
        <v>891</v>
      </c>
      <c r="J27" s="14"/>
    </row>
    <row r="28" spans="9:10" ht="12.75">
      <c r="I28" s="295" t="s">
        <v>892</v>
      </c>
      <c r="J28" s="14"/>
    </row>
    <row r="29" ht="12.75">
      <c r="H29" s="27" t="s">
        <v>82</v>
      </c>
    </row>
  </sheetData>
  <sheetProtection/>
  <mergeCells count="11">
    <mergeCell ref="A22:H22"/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7109375" style="14" customWidth="1"/>
    <col min="2" max="2" width="11.57421875" style="14" customWidth="1"/>
    <col min="3" max="12" width="10.421875" style="14" customWidth="1"/>
    <col min="13" max="16384" width="9.140625" style="14" customWidth="1"/>
  </cols>
  <sheetData>
    <row r="1" spans="4:15" ht="15">
      <c r="D1" s="30"/>
      <c r="E1" s="30"/>
      <c r="F1" s="30"/>
      <c r="G1" s="30"/>
      <c r="H1" s="30"/>
      <c r="I1" s="30"/>
      <c r="J1" s="30"/>
      <c r="K1" s="30"/>
      <c r="L1" s="645" t="s">
        <v>61</v>
      </c>
      <c r="M1" s="645"/>
      <c r="N1" s="37"/>
      <c r="O1" s="37"/>
    </row>
    <row r="2" spans="1:15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39"/>
      <c r="N2" s="39"/>
      <c r="O2" s="39"/>
    </row>
    <row r="3" spans="1:15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38"/>
      <c r="N3" s="38"/>
      <c r="O3" s="38"/>
    </row>
    <row r="4" ht="10.5" customHeight="1"/>
    <row r="5" spans="1:12" ht="19.5" customHeight="1">
      <c r="A5" s="637" t="s">
        <v>750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62" t="s">
        <v>888</v>
      </c>
      <c r="B7" s="562"/>
      <c r="F7" s="643" t="s">
        <v>17</v>
      </c>
      <c r="G7" s="643"/>
      <c r="H7" s="643"/>
      <c r="I7" s="643"/>
      <c r="J7" s="643"/>
      <c r="K7" s="643"/>
      <c r="L7" s="643"/>
    </row>
    <row r="8" spans="1:12" ht="12.75">
      <c r="A8" s="13"/>
      <c r="F8" s="15"/>
      <c r="G8" s="87"/>
      <c r="H8" s="87"/>
      <c r="I8" s="644" t="s">
        <v>777</v>
      </c>
      <c r="J8" s="644"/>
      <c r="K8" s="644"/>
      <c r="L8" s="644"/>
    </row>
    <row r="9" spans="1:17" s="13" customFormat="1" ht="12.75">
      <c r="A9" s="632" t="s">
        <v>2</v>
      </c>
      <c r="B9" s="632" t="s">
        <v>3</v>
      </c>
      <c r="C9" s="634" t="s">
        <v>18</v>
      </c>
      <c r="D9" s="635"/>
      <c r="E9" s="635"/>
      <c r="F9" s="635"/>
      <c r="G9" s="635"/>
      <c r="H9" s="634" t="s">
        <v>40</v>
      </c>
      <c r="I9" s="635"/>
      <c r="J9" s="635"/>
      <c r="K9" s="635"/>
      <c r="L9" s="635"/>
      <c r="Q9" s="26"/>
    </row>
    <row r="10" spans="1:12" s="13" customFormat="1" ht="76.5">
      <c r="A10" s="632"/>
      <c r="B10" s="632"/>
      <c r="C10" s="281" t="s">
        <v>751</v>
      </c>
      <c r="D10" s="281" t="s">
        <v>783</v>
      </c>
      <c r="E10" s="281" t="s">
        <v>68</v>
      </c>
      <c r="F10" s="281" t="s">
        <v>69</v>
      </c>
      <c r="G10" s="281" t="s">
        <v>658</v>
      </c>
      <c r="H10" s="281" t="s">
        <v>751</v>
      </c>
      <c r="I10" s="281" t="s">
        <v>783</v>
      </c>
      <c r="J10" s="281" t="s">
        <v>68</v>
      </c>
      <c r="K10" s="281" t="s">
        <v>69</v>
      </c>
      <c r="L10" s="281" t="s">
        <v>659</v>
      </c>
    </row>
    <row r="11" spans="1:12" s="13" customFormat="1" ht="12.75">
      <c r="A11" s="281">
        <v>1</v>
      </c>
      <c r="B11" s="281">
        <v>2</v>
      </c>
      <c r="C11" s="281">
        <v>3</v>
      </c>
      <c r="D11" s="281">
        <v>4</v>
      </c>
      <c r="E11" s="281">
        <v>5</v>
      </c>
      <c r="F11" s="281">
        <v>6</v>
      </c>
      <c r="G11" s="281">
        <v>7</v>
      </c>
      <c r="H11" s="281">
        <v>8</v>
      </c>
      <c r="I11" s="281">
        <v>9</v>
      </c>
      <c r="J11" s="281">
        <v>10</v>
      </c>
      <c r="K11" s="281">
        <v>11</v>
      </c>
      <c r="L11" s="281">
        <v>12</v>
      </c>
    </row>
    <row r="12" spans="1:14" ht="12.75">
      <c r="A12" s="16">
        <v>1</v>
      </c>
      <c r="B12" s="17" t="s">
        <v>893</v>
      </c>
      <c r="C12" s="292">
        <v>350.0019172062453</v>
      </c>
      <c r="D12" s="292">
        <v>27.16203138722052</v>
      </c>
      <c r="E12" s="299">
        <v>322.83994144123636</v>
      </c>
      <c r="F12" s="299">
        <v>331.1500375365086</v>
      </c>
      <c r="G12" s="300">
        <f>D12+E12-F12</f>
        <v>18.85193529194828</v>
      </c>
      <c r="H12" s="298" t="s">
        <v>894</v>
      </c>
      <c r="I12" s="298" t="s">
        <v>894</v>
      </c>
      <c r="J12" s="298" t="s">
        <v>894</v>
      </c>
      <c r="K12" s="298" t="s">
        <v>894</v>
      </c>
      <c r="L12" s="128" t="s">
        <v>894</v>
      </c>
      <c r="N12" s="289"/>
    </row>
    <row r="13" spans="1:14" ht="12.75">
      <c r="A13" s="16">
        <v>2</v>
      </c>
      <c r="B13" s="17" t="s">
        <v>880</v>
      </c>
      <c r="C13" s="292">
        <v>175.2040379773123</v>
      </c>
      <c r="D13" s="292">
        <v>13.596775745383308</v>
      </c>
      <c r="E13" s="299">
        <v>161.60729007530813</v>
      </c>
      <c r="F13" s="299">
        <v>165.76715983685926</v>
      </c>
      <c r="G13" s="300">
        <f aca="true" t="shared" si="0" ref="G13:G19">D13+E13-F13</f>
        <v>9.436905983832162</v>
      </c>
      <c r="H13" s="298" t="s">
        <v>894</v>
      </c>
      <c r="I13" s="298" t="s">
        <v>894</v>
      </c>
      <c r="J13" s="298" t="s">
        <v>894</v>
      </c>
      <c r="K13" s="298" t="s">
        <v>894</v>
      </c>
      <c r="L13" s="128" t="s">
        <v>894</v>
      </c>
      <c r="N13" s="289"/>
    </row>
    <row r="14" spans="1:14" ht="12.75">
      <c r="A14" s="16">
        <v>3</v>
      </c>
      <c r="B14" s="17" t="s">
        <v>881</v>
      </c>
      <c r="C14" s="292">
        <v>158.66483625904672</v>
      </c>
      <c r="D14" s="292">
        <v>12.3132447299621</v>
      </c>
      <c r="E14" s="299">
        <v>146.3516167440582</v>
      </c>
      <c r="F14" s="299">
        <v>150.1187962120391</v>
      </c>
      <c r="G14" s="300">
        <f t="shared" si="0"/>
        <v>8.546065261981198</v>
      </c>
      <c r="H14" s="298" t="s">
        <v>894</v>
      </c>
      <c r="I14" s="298" t="s">
        <v>894</v>
      </c>
      <c r="J14" s="298" t="s">
        <v>894</v>
      </c>
      <c r="K14" s="298" t="s">
        <v>894</v>
      </c>
      <c r="L14" s="128" t="s">
        <v>894</v>
      </c>
      <c r="N14" s="289"/>
    </row>
    <row r="15" spans="1:14" ht="12.75">
      <c r="A15" s="16">
        <v>4</v>
      </c>
      <c r="B15" s="17" t="s">
        <v>882</v>
      </c>
      <c r="C15" s="292">
        <v>357.0980901327994</v>
      </c>
      <c r="D15" s="292">
        <v>27.71273257565609</v>
      </c>
      <c r="E15" s="299">
        <v>329.38541430707687</v>
      </c>
      <c r="F15" s="299">
        <v>337.8639948478031</v>
      </c>
      <c r="G15" s="300">
        <f t="shared" si="0"/>
        <v>19.234152034929878</v>
      </c>
      <c r="H15" s="298" t="s">
        <v>894</v>
      </c>
      <c r="I15" s="298" t="s">
        <v>894</v>
      </c>
      <c r="J15" s="298" t="s">
        <v>894</v>
      </c>
      <c r="K15" s="298" t="s">
        <v>894</v>
      </c>
      <c r="L15" s="128" t="s">
        <v>894</v>
      </c>
      <c r="N15" s="289"/>
    </row>
    <row r="16" spans="1:14" ht="12.75">
      <c r="A16" s="16">
        <v>5</v>
      </c>
      <c r="B16" s="17" t="s">
        <v>883</v>
      </c>
      <c r="C16" s="292">
        <v>369.734783580463</v>
      </c>
      <c r="D16" s="292">
        <v>28.6934079582251</v>
      </c>
      <c r="E16" s="299">
        <v>341.04143438039137</v>
      </c>
      <c r="F16" s="299">
        <v>349.82004795440724</v>
      </c>
      <c r="G16" s="300">
        <f t="shared" si="0"/>
        <v>19.914794384209245</v>
      </c>
      <c r="H16" s="298" t="s">
        <v>894</v>
      </c>
      <c r="I16" s="298" t="s">
        <v>894</v>
      </c>
      <c r="J16" s="298" t="s">
        <v>894</v>
      </c>
      <c r="K16" s="298" t="s">
        <v>894</v>
      </c>
      <c r="L16" s="128" t="s">
        <v>894</v>
      </c>
      <c r="N16" s="289"/>
    </row>
    <row r="17" spans="1:14" ht="12.75">
      <c r="A17" s="16">
        <v>6</v>
      </c>
      <c r="B17" s="17" t="s">
        <v>886</v>
      </c>
      <c r="C17" s="292">
        <v>216.97945984547076</v>
      </c>
      <c r="D17" s="292">
        <v>16.838773186582042</v>
      </c>
      <c r="E17" s="299">
        <v>200.14072114120677</v>
      </c>
      <c r="F17" s="299">
        <v>205.29246481280958</v>
      </c>
      <c r="G17" s="300">
        <f t="shared" si="0"/>
        <v>11.68702951497923</v>
      </c>
      <c r="H17" s="298" t="s">
        <v>894</v>
      </c>
      <c r="I17" s="298" t="s">
        <v>894</v>
      </c>
      <c r="J17" s="298" t="s">
        <v>894</v>
      </c>
      <c r="K17" s="298" t="s">
        <v>894</v>
      </c>
      <c r="L17" s="128" t="s">
        <v>894</v>
      </c>
      <c r="N17" s="289"/>
    </row>
    <row r="18" spans="1:14" ht="12.75">
      <c r="A18" s="16">
        <v>7</v>
      </c>
      <c r="B18" s="17" t="s">
        <v>884</v>
      </c>
      <c r="C18" s="292">
        <v>153.2942415437897</v>
      </c>
      <c r="D18" s="292">
        <v>11.89645769237027</v>
      </c>
      <c r="E18" s="299">
        <v>141.39780821289952</v>
      </c>
      <c r="F18" s="299">
        <v>145.0374736417323</v>
      </c>
      <c r="G18" s="300">
        <f t="shared" si="0"/>
        <v>8.256792263537477</v>
      </c>
      <c r="H18" s="298" t="s">
        <v>894</v>
      </c>
      <c r="I18" s="298" t="s">
        <v>894</v>
      </c>
      <c r="J18" s="298" t="s">
        <v>894</v>
      </c>
      <c r="K18" s="298" t="s">
        <v>894</v>
      </c>
      <c r="L18" s="128" t="s">
        <v>894</v>
      </c>
      <c r="N18" s="289"/>
    </row>
    <row r="19" spans="1:14" ht="12.75">
      <c r="A19" s="16">
        <v>8</v>
      </c>
      <c r="B19" s="17" t="s">
        <v>885</v>
      </c>
      <c r="C19" s="292">
        <v>79.72266895658355</v>
      </c>
      <c r="D19" s="292">
        <v>6.186907928266269</v>
      </c>
      <c r="E19" s="299">
        <v>73.53577369782262</v>
      </c>
      <c r="F19" s="299">
        <v>75.42862915784113</v>
      </c>
      <c r="G19" s="300">
        <f t="shared" si="0"/>
        <v>4.294052468247756</v>
      </c>
      <c r="H19" s="298" t="s">
        <v>894</v>
      </c>
      <c r="I19" s="298" t="s">
        <v>894</v>
      </c>
      <c r="J19" s="298" t="s">
        <v>894</v>
      </c>
      <c r="K19" s="298" t="s">
        <v>894</v>
      </c>
      <c r="L19" s="128" t="s">
        <v>894</v>
      </c>
      <c r="N19" s="289"/>
    </row>
    <row r="20" spans="1:12" ht="12.75">
      <c r="A20" s="3" t="s">
        <v>16</v>
      </c>
      <c r="B20" s="25"/>
      <c r="C20" s="286">
        <f>SUM(C12:C19)</f>
        <v>1860.7000355017108</v>
      </c>
      <c r="D20" s="286">
        <f>SUM(D12:D19)</f>
        <v>144.4003312036657</v>
      </c>
      <c r="E20" s="286">
        <f>SUM(E12:E19)</f>
        <v>1716.2999999999997</v>
      </c>
      <c r="F20" s="286">
        <f>SUM(F12:F19)</f>
        <v>1760.4786040000004</v>
      </c>
      <c r="G20" s="286">
        <f>SUM(G12:G19)</f>
        <v>100.22172720366522</v>
      </c>
      <c r="H20" s="278" t="s">
        <v>894</v>
      </c>
      <c r="I20" s="278" t="s">
        <v>894</v>
      </c>
      <c r="J20" s="278" t="s">
        <v>894</v>
      </c>
      <c r="K20" s="278" t="s">
        <v>894</v>
      </c>
      <c r="L20" s="135" t="s">
        <v>894</v>
      </c>
    </row>
    <row r="21" spans="1:12" ht="12.75">
      <c r="A21" s="18" t="s">
        <v>660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19"/>
      <c r="C23" s="510"/>
      <c r="D23" s="510"/>
      <c r="E23" s="510"/>
      <c r="F23" s="510"/>
      <c r="G23" s="510"/>
      <c r="H23" s="19"/>
      <c r="I23" s="19"/>
      <c r="J23" s="19"/>
      <c r="K23" s="19"/>
      <c r="L23" s="19"/>
    </row>
    <row r="24" spans="1:12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 t="s">
        <v>19</v>
      </c>
      <c r="B26" s="13"/>
      <c r="C26" s="13"/>
      <c r="D26" s="13"/>
      <c r="E26" s="13"/>
      <c r="K26" s="295" t="s">
        <v>890</v>
      </c>
      <c r="L26" s="14"/>
    </row>
    <row r="27" spans="11:12" ht="12.75">
      <c r="K27" s="295" t="s">
        <v>891</v>
      </c>
      <c r="L27" s="14"/>
    </row>
    <row r="28" spans="11:12" ht="12.75">
      <c r="K28" s="295" t="s">
        <v>892</v>
      </c>
      <c r="L28" s="14"/>
    </row>
    <row r="29" spans="1:10" ht="12.75">
      <c r="A29" s="13"/>
      <c r="J29" s="27" t="s">
        <v>82</v>
      </c>
    </row>
    <row r="30" ht="12.75">
      <c r="A30" s="13"/>
    </row>
    <row r="31" spans="1:12" ht="12.75">
      <c r="A31" s="631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</row>
  </sheetData>
  <sheetProtection/>
  <mergeCells count="12">
    <mergeCell ref="L1:M1"/>
    <mergeCell ref="A3:L3"/>
    <mergeCell ref="A2:L2"/>
    <mergeCell ref="A5:L5"/>
    <mergeCell ref="A7:B7"/>
    <mergeCell ref="A31:L31"/>
    <mergeCell ref="F7:L7"/>
    <mergeCell ref="A9:A10"/>
    <mergeCell ref="B9:B10"/>
    <mergeCell ref="C9:G9"/>
    <mergeCell ref="H9:L9"/>
    <mergeCell ref="I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512" t="s">
        <v>552</v>
      </c>
      <c r="B1" s="512"/>
      <c r="C1" s="512"/>
      <c r="D1" s="512"/>
      <c r="E1" s="255"/>
      <c r="F1" s="255"/>
      <c r="G1" s="255"/>
    </row>
    <row r="2" spans="1:3" ht="12.75">
      <c r="A2" s="3" t="s">
        <v>72</v>
      </c>
      <c r="B2" s="3" t="s">
        <v>553</v>
      </c>
      <c r="C2" s="3" t="s">
        <v>554</v>
      </c>
    </row>
    <row r="3" spans="1:3" ht="12.75">
      <c r="A3" s="7">
        <v>1</v>
      </c>
      <c r="B3" s="256" t="s">
        <v>555</v>
      </c>
      <c r="C3" s="256" t="s">
        <v>712</v>
      </c>
    </row>
    <row r="4" spans="1:3" ht="12.75">
      <c r="A4" s="7">
        <v>2</v>
      </c>
      <c r="B4" s="256" t="s">
        <v>556</v>
      </c>
      <c r="C4" s="256" t="s">
        <v>713</v>
      </c>
    </row>
    <row r="5" spans="1:3" ht="12.75">
      <c r="A5" s="7">
        <v>3</v>
      </c>
      <c r="B5" s="256" t="s">
        <v>557</v>
      </c>
      <c r="C5" s="256" t="s">
        <v>838</v>
      </c>
    </row>
    <row r="6" spans="1:3" ht="12.75">
      <c r="A6" s="7">
        <v>4</v>
      </c>
      <c r="B6" s="256" t="s">
        <v>558</v>
      </c>
      <c r="C6" s="256" t="s">
        <v>714</v>
      </c>
    </row>
    <row r="7" spans="1:3" ht="12.75">
      <c r="A7" s="7">
        <v>5</v>
      </c>
      <c r="B7" s="256" t="s">
        <v>559</v>
      </c>
      <c r="C7" s="256" t="s">
        <v>715</v>
      </c>
    </row>
    <row r="8" spans="1:3" ht="12.75">
      <c r="A8" s="7">
        <v>6</v>
      </c>
      <c r="B8" s="256" t="s">
        <v>560</v>
      </c>
      <c r="C8" s="256" t="s">
        <v>716</v>
      </c>
    </row>
    <row r="9" spans="1:3" ht="12.75">
      <c r="A9" s="7">
        <v>7</v>
      </c>
      <c r="B9" s="256" t="s">
        <v>561</v>
      </c>
      <c r="C9" s="256" t="s">
        <v>717</v>
      </c>
    </row>
    <row r="10" spans="1:3" ht="12.75">
      <c r="A10" s="7">
        <v>8</v>
      </c>
      <c r="B10" s="256" t="s">
        <v>562</v>
      </c>
      <c r="C10" s="256" t="s">
        <v>718</v>
      </c>
    </row>
    <row r="11" spans="1:3" ht="12.75">
      <c r="A11" s="7">
        <v>9</v>
      </c>
      <c r="B11" s="256" t="s">
        <v>563</v>
      </c>
      <c r="C11" s="256" t="s">
        <v>841</v>
      </c>
    </row>
    <row r="12" spans="1:3" ht="12.75">
      <c r="A12" s="7">
        <v>10</v>
      </c>
      <c r="B12" s="256" t="s">
        <v>681</v>
      </c>
      <c r="C12" s="256" t="s">
        <v>682</v>
      </c>
    </row>
    <row r="13" spans="1:3" ht="12.75">
      <c r="A13" s="7">
        <v>11</v>
      </c>
      <c r="B13" s="256" t="s">
        <v>564</v>
      </c>
      <c r="C13" s="256" t="s">
        <v>719</v>
      </c>
    </row>
    <row r="14" spans="1:3" ht="12.75">
      <c r="A14" s="7">
        <v>12</v>
      </c>
      <c r="B14" s="256" t="s">
        <v>565</v>
      </c>
      <c r="C14" s="256" t="s">
        <v>720</v>
      </c>
    </row>
    <row r="15" spans="1:3" ht="12.75">
      <c r="A15" s="7">
        <v>13</v>
      </c>
      <c r="B15" s="256" t="s">
        <v>566</v>
      </c>
      <c r="C15" s="256" t="s">
        <v>721</v>
      </c>
    </row>
    <row r="16" spans="1:3" ht="12.75">
      <c r="A16" s="7">
        <v>14</v>
      </c>
      <c r="B16" s="256" t="s">
        <v>567</v>
      </c>
      <c r="C16" s="256" t="s">
        <v>722</v>
      </c>
    </row>
    <row r="17" spans="1:3" ht="12.75">
      <c r="A17" s="7">
        <v>15</v>
      </c>
      <c r="B17" s="256" t="s">
        <v>568</v>
      </c>
      <c r="C17" s="256" t="s">
        <v>723</v>
      </c>
    </row>
    <row r="18" spans="1:3" ht="12.75">
      <c r="A18" s="7">
        <v>16</v>
      </c>
      <c r="B18" s="256" t="s">
        <v>569</v>
      </c>
      <c r="C18" s="256" t="s">
        <v>724</v>
      </c>
    </row>
    <row r="19" spans="1:3" ht="12.75">
      <c r="A19" s="7">
        <v>17</v>
      </c>
      <c r="B19" s="256" t="s">
        <v>570</v>
      </c>
      <c r="C19" s="256" t="s">
        <v>725</v>
      </c>
    </row>
    <row r="20" spans="1:3" ht="12.75">
      <c r="A20" s="7">
        <v>18</v>
      </c>
      <c r="B20" s="256" t="s">
        <v>571</v>
      </c>
      <c r="C20" s="256" t="s">
        <v>726</v>
      </c>
    </row>
    <row r="21" spans="1:3" ht="12.75">
      <c r="A21" s="7">
        <v>19</v>
      </c>
      <c r="B21" s="256" t="s">
        <v>572</v>
      </c>
      <c r="C21" s="256" t="s">
        <v>727</v>
      </c>
    </row>
    <row r="22" spans="1:3" ht="12.75">
      <c r="A22" s="7">
        <v>20</v>
      </c>
      <c r="B22" s="256" t="s">
        <v>573</v>
      </c>
      <c r="C22" s="256" t="s">
        <v>728</v>
      </c>
    </row>
    <row r="23" spans="1:3" ht="12.75">
      <c r="A23" s="7">
        <v>21</v>
      </c>
      <c r="B23" s="256" t="s">
        <v>574</v>
      </c>
      <c r="C23" s="256" t="s">
        <v>842</v>
      </c>
    </row>
    <row r="24" spans="1:3" ht="12.75">
      <c r="A24" s="7">
        <v>22</v>
      </c>
      <c r="B24" s="256" t="s">
        <v>575</v>
      </c>
      <c r="C24" s="256" t="s">
        <v>853</v>
      </c>
    </row>
    <row r="25" spans="1:3" ht="12.75">
      <c r="A25" s="7">
        <v>23</v>
      </c>
      <c r="B25" s="256" t="s">
        <v>576</v>
      </c>
      <c r="C25" s="256" t="s">
        <v>854</v>
      </c>
    </row>
    <row r="26" spans="1:3" ht="12.75">
      <c r="A26" s="7">
        <v>24</v>
      </c>
      <c r="B26" s="256" t="s">
        <v>577</v>
      </c>
      <c r="C26" s="256" t="s">
        <v>729</v>
      </c>
    </row>
    <row r="27" spans="1:3" ht="12.75">
      <c r="A27" s="7">
        <v>25</v>
      </c>
      <c r="B27" s="256" t="s">
        <v>578</v>
      </c>
      <c r="C27" s="256" t="s">
        <v>730</v>
      </c>
    </row>
    <row r="28" spans="1:3" ht="12.75">
      <c r="A28" s="7">
        <v>26</v>
      </c>
      <c r="B28" s="256" t="s">
        <v>579</v>
      </c>
      <c r="C28" s="256" t="s">
        <v>731</v>
      </c>
    </row>
    <row r="29" spans="1:3" ht="12.75">
      <c r="A29" s="7">
        <v>27</v>
      </c>
      <c r="B29" s="256" t="s">
        <v>580</v>
      </c>
      <c r="C29" s="256" t="s">
        <v>581</v>
      </c>
    </row>
    <row r="30" spans="1:3" ht="12.75">
      <c r="A30" s="7">
        <v>28</v>
      </c>
      <c r="B30" s="256" t="s">
        <v>582</v>
      </c>
      <c r="C30" s="256" t="s">
        <v>583</v>
      </c>
    </row>
    <row r="31" spans="1:3" ht="12.75">
      <c r="A31" s="7">
        <v>29</v>
      </c>
      <c r="B31" s="256" t="s">
        <v>584</v>
      </c>
      <c r="C31" s="256" t="s">
        <v>585</v>
      </c>
    </row>
    <row r="32" spans="1:3" ht="12.75">
      <c r="A32" s="7">
        <v>30</v>
      </c>
      <c r="B32" s="256" t="s">
        <v>680</v>
      </c>
      <c r="C32" s="256" t="s">
        <v>679</v>
      </c>
    </row>
    <row r="33" spans="1:3" ht="12.75">
      <c r="A33" s="7">
        <v>31</v>
      </c>
      <c r="B33" s="275" t="s">
        <v>876</v>
      </c>
      <c r="C33" s="275" t="s">
        <v>877</v>
      </c>
    </row>
    <row r="34" spans="1:3" ht="12.75">
      <c r="A34" s="7">
        <v>32</v>
      </c>
      <c r="B34" s="256" t="s">
        <v>586</v>
      </c>
      <c r="C34" s="256" t="s">
        <v>587</v>
      </c>
    </row>
    <row r="35" spans="1:3" ht="12.75">
      <c r="A35" s="7">
        <v>33</v>
      </c>
      <c r="B35" s="256" t="s">
        <v>588</v>
      </c>
      <c r="C35" s="256" t="s">
        <v>587</v>
      </c>
    </row>
    <row r="36" spans="1:3" ht="12.75">
      <c r="A36" s="7">
        <v>34</v>
      </c>
      <c r="B36" s="256" t="s">
        <v>589</v>
      </c>
      <c r="C36" s="256" t="s">
        <v>590</v>
      </c>
    </row>
    <row r="37" spans="1:3" ht="12.75">
      <c r="A37" s="7">
        <v>35</v>
      </c>
      <c r="B37" s="256" t="s">
        <v>591</v>
      </c>
      <c r="C37" s="256" t="s">
        <v>592</v>
      </c>
    </row>
    <row r="38" spans="1:3" ht="12.75">
      <c r="A38" s="7">
        <v>36</v>
      </c>
      <c r="B38" s="256" t="s">
        <v>593</v>
      </c>
      <c r="C38" s="256" t="s">
        <v>594</v>
      </c>
    </row>
    <row r="39" spans="1:3" ht="12.75">
      <c r="A39" s="7">
        <v>37</v>
      </c>
      <c r="B39" s="256" t="s">
        <v>595</v>
      </c>
      <c r="C39" s="256" t="s">
        <v>596</v>
      </c>
    </row>
    <row r="40" spans="1:3" ht="12.75">
      <c r="A40" s="7">
        <v>38</v>
      </c>
      <c r="B40" s="256" t="s">
        <v>597</v>
      </c>
      <c r="C40" s="256" t="s">
        <v>598</v>
      </c>
    </row>
    <row r="41" spans="1:3" ht="12.75">
      <c r="A41" s="7">
        <v>39</v>
      </c>
      <c r="B41" s="256" t="s">
        <v>599</v>
      </c>
      <c r="C41" s="256" t="s">
        <v>600</v>
      </c>
    </row>
    <row r="42" spans="1:3" ht="12.75">
      <c r="A42" s="7">
        <v>40</v>
      </c>
      <c r="B42" s="256" t="s">
        <v>601</v>
      </c>
      <c r="C42" s="256" t="s">
        <v>602</v>
      </c>
    </row>
    <row r="43" spans="1:3" ht="12.75">
      <c r="A43" s="7">
        <v>41</v>
      </c>
      <c r="B43" s="256" t="s">
        <v>603</v>
      </c>
      <c r="C43" s="256" t="s">
        <v>732</v>
      </c>
    </row>
    <row r="44" spans="1:3" ht="12.75">
      <c r="A44" s="7">
        <v>42</v>
      </c>
      <c r="B44" s="256" t="s">
        <v>604</v>
      </c>
      <c r="C44" s="256" t="s">
        <v>605</v>
      </c>
    </row>
    <row r="45" spans="1:3" ht="12.75">
      <c r="A45" s="7">
        <v>43</v>
      </c>
      <c r="B45" s="256" t="s">
        <v>606</v>
      </c>
      <c r="C45" s="256" t="s">
        <v>607</v>
      </c>
    </row>
    <row r="46" spans="1:3" ht="12.75">
      <c r="A46" s="7">
        <v>44</v>
      </c>
      <c r="B46" s="256" t="s">
        <v>608</v>
      </c>
      <c r="C46" s="256" t="s">
        <v>609</v>
      </c>
    </row>
    <row r="47" spans="1:3" ht="12.75">
      <c r="A47" s="7">
        <v>45</v>
      </c>
      <c r="B47" s="256" t="s">
        <v>610</v>
      </c>
      <c r="C47" s="256" t="s">
        <v>611</v>
      </c>
    </row>
    <row r="48" spans="1:3" ht="12.75">
      <c r="A48" s="7">
        <v>46</v>
      </c>
      <c r="B48" s="256" t="s">
        <v>612</v>
      </c>
      <c r="C48" s="256" t="s">
        <v>613</v>
      </c>
    </row>
    <row r="49" spans="1:3" ht="12.75">
      <c r="A49" s="7">
        <v>47</v>
      </c>
      <c r="B49" s="256" t="s">
        <v>614</v>
      </c>
      <c r="C49" s="256" t="s">
        <v>733</v>
      </c>
    </row>
    <row r="50" spans="1:3" ht="12.75">
      <c r="A50" s="7">
        <v>48</v>
      </c>
      <c r="B50" s="256" t="s">
        <v>615</v>
      </c>
      <c r="C50" s="256" t="s">
        <v>734</v>
      </c>
    </row>
    <row r="51" spans="1:3" ht="12.75">
      <c r="A51" s="7">
        <v>49</v>
      </c>
      <c r="B51" s="256" t="s">
        <v>616</v>
      </c>
      <c r="C51" s="256" t="s">
        <v>617</v>
      </c>
    </row>
    <row r="52" spans="1:3" ht="12.75">
      <c r="A52" s="7">
        <v>50</v>
      </c>
      <c r="B52" s="256" t="s">
        <v>618</v>
      </c>
      <c r="C52" s="256" t="s">
        <v>619</v>
      </c>
    </row>
    <row r="53" spans="1:3" ht="12.75">
      <c r="A53" s="7">
        <v>51</v>
      </c>
      <c r="B53" s="256" t="s">
        <v>620</v>
      </c>
      <c r="C53" s="256" t="s">
        <v>687</v>
      </c>
    </row>
    <row r="54" spans="1:3" ht="12.75">
      <c r="A54" s="7">
        <v>52</v>
      </c>
      <c r="B54" s="256" t="s">
        <v>621</v>
      </c>
      <c r="C54" s="256" t="s">
        <v>688</v>
      </c>
    </row>
    <row r="55" spans="1:3" ht="12.75">
      <c r="A55" s="7">
        <v>53</v>
      </c>
      <c r="B55" s="256" t="s">
        <v>622</v>
      </c>
      <c r="C55" s="256" t="s">
        <v>689</v>
      </c>
    </row>
    <row r="56" spans="1:3" ht="12.75">
      <c r="A56" s="7">
        <v>54</v>
      </c>
      <c r="B56" s="256" t="s">
        <v>623</v>
      </c>
      <c r="C56" s="256" t="s">
        <v>690</v>
      </c>
    </row>
    <row r="57" spans="1:3" ht="12.75">
      <c r="A57" s="7">
        <v>55</v>
      </c>
      <c r="B57" s="256" t="s">
        <v>624</v>
      </c>
      <c r="C57" s="256" t="s">
        <v>691</v>
      </c>
    </row>
    <row r="58" spans="1:3" ht="12.75">
      <c r="A58" s="7">
        <v>56</v>
      </c>
      <c r="B58" s="256" t="s">
        <v>625</v>
      </c>
      <c r="C58" s="256" t="s">
        <v>692</v>
      </c>
    </row>
    <row r="59" spans="1:3" ht="12.75">
      <c r="A59" s="7">
        <v>57</v>
      </c>
      <c r="B59" s="256" t="s">
        <v>626</v>
      </c>
      <c r="C59" s="256" t="s">
        <v>693</v>
      </c>
    </row>
    <row r="60" spans="1:3" ht="12.75">
      <c r="A60" s="7">
        <v>58</v>
      </c>
      <c r="B60" s="256" t="s">
        <v>627</v>
      </c>
      <c r="C60" s="256" t="s">
        <v>694</v>
      </c>
    </row>
    <row r="61" spans="1:3" ht="12.75">
      <c r="A61" s="7">
        <v>59</v>
      </c>
      <c r="B61" s="256" t="s">
        <v>628</v>
      </c>
      <c r="C61" s="256" t="s">
        <v>695</v>
      </c>
    </row>
    <row r="62" spans="1:3" ht="12.75">
      <c r="A62" s="7">
        <v>60</v>
      </c>
      <c r="B62" s="256" t="s">
        <v>827</v>
      </c>
      <c r="C62" s="256" t="s">
        <v>834</v>
      </c>
    </row>
    <row r="63" spans="1:3" ht="12.75">
      <c r="A63" s="7">
        <v>61</v>
      </c>
      <c r="B63" s="256" t="s">
        <v>629</v>
      </c>
      <c r="C63" s="256" t="s">
        <v>836</v>
      </c>
    </row>
    <row r="64" spans="1:3" ht="12.75">
      <c r="A64" s="7">
        <v>62</v>
      </c>
      <c r="B64" s="269" t="s">
        <v>835</v>
      </c>
      <c r="C64" s="256" t="s">
        <v>828</v>
      </c>
    </row>
    <row r="65" spans="1:3" ht="12.75">
      <c r="A65" s="7">
        <v>63</v>
      </c>
      <c r="B65" s="256" t="s">
        <v>630</v>
      </c>
      <c r="C65" s="256" t="s">
        <v>696</v>
      </c>
    </row>
    <row r="66" spans="1:3" ht="12.75">
      <c r="A66" s="7">
        <v>64</v>
      </c>
      <c r="B66" s="256" t="s">
        <v>631</v>
      </c>
      <c r="C66" s="256" t="s">
        <v>697</v>
      </c>
    </row>
    <row r="67" spans="1:3" ht="12.75">
      <c r="A67" s="7">
        <v>65</v>
      </c>
      <c r="B67" s="265" t="s">
        <v>683</v>
      </c>
      <c r="C67" s="265" t="s">
        <v>735</v>
      </c>
    </row>
    <row r="68" spans="1:3" ht="12.75">
      <c r="A68" s="7">
        <v>66</v>
      </c>
      <c r="B68" s="265" t="s">
        <v>684</v>
      </c>
      <c r="C68" s="265" t="s">
        <v>723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90" zoomScalePageLayoutView="0" workbookViewId="0" topLeftCell="A5">
      <selection activeCell="A1" sqref="A1"/>
    </sheetView>
  </sheetViews>
  <sheetFormatPr defaultColWidth="9.140625" defaultRowHeight="12.75"/>
  <cols>
    <col min="1" max="1" width="6.00390625" style="14" customWidth="1"/>
    <col min="2" max="2" width="11.421875" style="14" customWidth="1"/>
    <col min="3" max="12" width="11.140625" style="14" customWidth="1"/>
    <col min="13" max="13" width="9.140625" style="14" hidden="1" customWidth="1"/>
    <col min="14" max="16384" width="9.140625" style="14" customWidth="1"/>
  </cols>
  <sheetData>
    <row r="1" spans="4:16" ht="15">
      <c r="D1" s="30"/>
      <c r="E1" s="30"/>
      <c r="F1" s="30"/>
      <c r="G1" s="30"/>
      <c r="H1" s="30"/>
      <c r="I1" s="30"/>
      <c r="J1" s="30"/>
      <c r="K1" s="30"/>
      <c r="L1" s="645" t="s">
        <v>70</v>
      </c>
      <c r="M1" s="645"/>
      <c r="N1" s="645"/>
      <c r="O1" s="37"/>
      <c r="P1" s="37"/>
    </row>
    <row r="2" spans="1:16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39"/>
      <c r="N2" s="39"/>
      <c r="O2" s="39"/>
      <c r="P2" s="39"/>
    </row>
    <row r="3" spans="1:16" ht="20.25">
      <c r="A3" s="646" t="s">
        <v>698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38"/>
      <c r="N3" s="38"/>
      <c r="O3" s="38"/>
      <c r="P3" s="38"/>
    </row>
    <row r="4" ht="10.5" customHeight="1"/>
    <row r="5" spans="1:12" ht="19.5" customHeight="1">
      <c r="A5" s="637" t="s">
        <v>752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62" t="s">
        <v>888</v>
      </c>
      <c r="B7" s="562"/>
      <c r="C7" s="562"/>
      <c r="F7" s="643" t="s">
        <v>17</v>
      </c>
      <c r="G7" s="643"/>
      <c r="H7" s="643"/>
      <c r="I7" s="643"/>
      <c r="J7" s="643"/>
      <c r="K7" s="643"/>
      <c r="L7" s="643"/>
    </row>
    <row r="8" spans="1:12" ht="12.75">
      <c r="A8" s="13"/>
      <c r="F8" s="15"/>
      <c r="G8" s="87"/>
      <c r="H8" s="87"/>
      <c r="I8" s="610" t="s">
        <v>777</v>
      </c>
      <c r="J8" s="610"/>
      <c r="K8" s="610"/>
      <c r="L8" s="610"/>
    </row>
    <row r="9" spans="1:18" s="13" customFormat="1" ht="12.75">
      <c r="A9" s="632" t="s">
        <v>2</v>
      </c>
      <c r="B9" s="632" t="s">
        <v>3</v>
      </c>
      <c r="C9" s="634" t="s">
        <v>18</v>
      </c>
      <c r="D9" s="635"/>
      <c r="E9" s="635"/>
      <c r="F9" s="635"/>
      <c r="G9" s="635"/>
      <c r="H9" s="634" t="s">
        <v>40</v>
      </c>
      <c r="I9" s="635"/>
      <c r="J9" s="635"/>
      <c r="K9" s="635"/>
      <c r="L9" s="635"/>
      <c r="R9" s="26"/>
    </row>
    <row r="10" spans="1:12" s="13" customFormat="1" ht="63.75">
      <c r="A10" s="632"/>
      <c r="B10" s="632"/>
      <c r="C10" s="281" t="s">
        <v>751</v>
      </c>
      <c r="D10" s="281" t="s">
        <v>784</v>
      </c>
      <c r="E10" s="281" t="s">
        <v>68</v>
      </c>
      <c r="F10" s="281" t="s">
        <v>69</v>
      </c>
      <c r="G10" s="281" t="s">
        <v>661</v>
      </c>
      <c r="H10" s="281" t="s">
        <v>751</v>
      </c>
      <c r="I10" s="281" t="s">
        <v>784</v>
      </c>
      <c r="J10" s="281" t="s">
        <v>68</v>
      </c>
      <c r="K10" s="281" t="s">
        <v>69</v>
      </c>
      <c r="L10" s="281" t="s">
        <v>662</v>
      </c>
    </row>
    <row r="11" spans="1:12" s="13" customFormat="1" ht="12.75">
      <c r="A11" s="281">
        <v>1</v>
      </c>
      <c r="B11" s="281">
        <v>2</v>
      </c>
      <c r="C11" s="281">
        <v>3</v>
      </c>
      <c r="D11" s="281">
        <v>4</v>
      </c>
      <c r="E11" s="281">
        <v>5</v>
      </c>
      <c r="F11" s="281">
        <v>6</v>
      </c>
      <c r="G11" s="281">
        <v>7</v>
      </c>
      <c r="H11" s="281">
        <v>8</v>
      </c>
      <c r="I11" s="281">
        <v>9</v>
      </c>
      <c r="J11" s="281">
        <v>10</v>
      </c>
      <c r="K11" s="281">
        <v>11</v>
      </c>
      <c r="L11" s="281">
        <v>12</v>
      </c>
    </row>
    <row r="12" spans="1:12" ht="12.75">
      <c r="A12" s="16">
        <v>1</v>
      </c>
      <c r="B12" s="17" t="s">
        <v>893</v>
      </c>
      <c r="C12" s="292">
        <v>299.3971391308137</v>
      </c>
      <c r="D12" s="292">
        <v>23.007968037718893</v>
      </c>
      <c r="E12" s="292">
        <v>276.3858625395988</v>
      </c>
      <c r="F12" s="292">
        <v>282.6304711379639</v>
      </c>
      <c r="G12" s="300">
        <f>D12+E12-F12</f>
        <v>16.763359439353792</v>
      </c>
      <c r="H12" s="298" t="s">
        <v>894</v>
      </c>
      <c r="I12" s="298" t="s">
        <v>894</v>
      </c>
      <c r="J12" s="128" t="s">
        <v>894</v>
      </c>
      <c r="K12" s="128" t="s">
        <v>894</v>
      </c>
      <c r="L12" s="128" t="s">
        <v>894</v>
      </c>
    </row>
    <row r="13" spans="1:12" ht="12.75">
      <c r="A13" s="16">
        <v>2</v>
      </c>
      <c r="B13" s="17" t="s">
        <v>880</v>
      </c>
      <c r="C13" s="292">
        <v>160.4100245121013</v>
      </c>
      <c r="D13" s="292">
        <v>12.327134212500184</v>
      </c>
      <c r="E13" s="292">
        <v>148.08111765358007</v>
      </c>
      <c r="F13" s="292">
        <v>151.426833719005</v>
      </c>
      <c r="G13" s="300">
        <f aca="true" t="shared" si="0" ref="G13:G19">D13+E13-F13</f>
        <v>8.98141814707526</v>
      </c>
      <c r="H13" s="298" t="s">
        <v>894</v>
      </c>
      <c r="I13" s="298" t="s">
        <v>894</v>
      </c>
      <c r="J13" s="128" t="s">
        <v>894</v>
      </c>
      <c r="K13" s="128" t="s">
        <v>894</v>
      </c>
      <c r="L13" s="128" t="s">
        <v>894</v>
      </c>
    </row>
    <row r="14" spans="1:12" ht="12.75">
      <c r="A14" s="16">
        <v>3</v>
      </c>
      <c r="B14" s="17" t="s">
        <v>881</v>
      </c>
      <c r="C14" s="292">
        <v>111.83721483190752</v>
      </c>
      <c r="D14" s="292">
        <v>8.59442769476752</v>
      </c>
      <c r="E14" s="292">
        <v>103.24155125556413</v>
      </c>
      <c r="F14" s="292">
        <v>105.57417085034056</v>
      </c>
      <c r="G14" s="300">
        <f t="shared" si="0"/>
        <v>6.261808099991086</v>
      </c>
      <c r="H14" s="298" t="s">
        <v>894</v>
      </c>
      <c r="I14" s="298" t="s">
        <v>894</v>
      </c>
      <c r="J14" s="128" t="s">
        <v>894</v>
      </c>
      <c r="K14" s="128" t="s">
        <v>894</v>
      </c>
      <c r="L14" s="128" t="s">
        <v>894</v>
      </c>
    </row>
    <row r="15" spans="1:12" ht="12.75">
      <c r="A15" s="16">
        <v>4</v>
      </c>
      <c r="B15" s="17" t="s">
        <v>882</v>
      </c>
      <c r="C15" s="292">
        <v>190.75707758349122</v>
      </c>
      <c r="D15" s="292">
        <v>14.659234075353005</v>
      </c>
      <c r="E15" s="292">
        <v>176.09573550537718</v>
      </c>
      <c r="F15" s="292">
        <v>180.07440841566313</v>
      </c>
      <c r="G15" s="300">
        <f t="shared" si="0"/>
        <v>10.680561165067047</v>
      </c>
      <c r="H15" s="298" t="s">
        <v>894</v>
      </c>
      <c r="I15" s="298" t="s">
        <v>894</v>
      </c>
      <c r="J15" s="128" t="s">
        <v>894</v>
      </c>
      <c r="K15" s="128" t="s">
        <v>894</v>
      </c>
      <c r="L15" s="128" t="s">
        <v>894</v>
      </c>
    </row>
    <row r="16" spans="1:12" ht="12.75">
      <c r="A16" s="16">
        <v>5</v>
      </c>
      <c r="B16" s="17" t="s">
        <v>883</v>
      </c>
      <c r="C16" s="292">
        <v>258.2858424545725</v>
      </c>
      <c r="D16" s="292">
        <v>19.84866129663859</v>
      </c>
      <c r="E16" s="292">
        <v>238.4343269138035</v>
      </c>
      <c r="F16" s="292">
        <v>243.8214658734817</v>
      </c>
      <c r="G16" s="300">
        <f t="shared" si="0"/>
        <v>14.461522336960343</v>
      </c>
      <c r="H16" s="298" t="s">
        <v>894</v>
      </c>
      <c r="I16" s="298" t="s">
        <v>894</v>
      </c>
      <c r="J16" s="128" t="s">
        <v>894</v>
      </c>
      <c r="K16" s="128" t="s">
        <v>894</v>
      </c>
      <c r="L16" s="128" t="s">
        <v>894</v>
      </c>
    </row>
    <row r="17" spans="1:12" ht="12.75">
      <c r="A17" s="16">
        <v>6</v>
      </c>
      <c r="B17" s="17" t="s">
        <v>886</v>
      </c>
      <c r="C17" s="292">
        <v>126.7916817929774</v>
      </c>
      <c r="D17" s="292">
        <v>9.743643411592007</v>
      </c>
      <c r="E17" s="292">
        <v>117.04663724220524</v>
      </c>
      <c r="F17" s="292">
        <v>119.69116627352528</v>
      </c>
      <c r="G17" s="300">
        <f t="shared" si="0"/>
        <v>7.099114380271956</v>
      </c>
      <c r="H17" s="298" t="s">
        <v>894</v>
      </c>
      <c r="I17" s="298" t="s">
        <v>894</v>
      </c>
      <c r="J17" s="128" t="s">
        <v>894</v>
      </c>
      <c r="K17" s="128" t="s">
        <v>894</v>
      </c>
      <c r="L17" s="128" t="s">
        <v>894</v>
      </c>
    </row>
    <row r="18" spans="1:12" ht="12.75">
      <c r="A18" s="16">
        <v>7</v>
      </c>
      <c r="B18" s="17" t="s">
        <v>884</v>
      </c>
      <c r="C18" s="292">
        <v>83.00897481125126</v>
      </c>
      <c r="D18" s="292">
        <v>6.379045053154684</v>
      </c>
      <c r="E18" s="292">
        <v>76.62901244928524</v>
      </c>
      <c r="F18" s="292">
        <v>78.36035350134965</v>
      </c>
      <c r="G18" s="300">
        <f t="shared" si="0"/>
        <v>4.6477040010902755</v>
      </c>
      <c r="H18" s="298" t="s">
        <v>894</v>
      </c>
      <c r="I18" s="298" t="s">
        <v>894</v>
      </c>
      <c r="J18" s="128" t="s">
        <v>894</v>
      </c>
      <c r="K18" s="128" t="s">
        <v>894</v>
      </c>
      <c r="L18" s="128" t="s">
        <v>894</v>
      </c>
    </row>
    <row r="19" spans="1:12" ht="12.75">
      <c r="A19" s="16">
        <v>8</v>
      </c>
      <c r="B19" s="17" t="s">
        <v>885</v>
      </c>
      <c r="C19" s="292">
        <v>84.00204488288483</v>
      </c>
      <c r="D19" s="292">
        <v>6.455360159350062</v>
      </c>
      <c r="E19" s="292">
        <v>77.54575644058565</v>
      </c>
      <c r="F19" s="292">
        <v>79.29781022867053</v>
      </c>
      <c r="G19" s="300">
        <f t="shared" si="0"/>
        <v>4.703306371265185</v>
      </c>
      <c r="H19" s="298" t="s">
        <v>894</v>
      </c>
      <c r="I19" s="298" t="s">
        <v>894</v>
      </c>
      <c r="J19" s="128" t="s">
        <v>894</v>
      </c>
      <c r="K19" s="128" t="s">
        <v>894</v>
      </c>
      <c r="L19" s="128" t="s">
        <v>894</v>
      </c>
    </row>
    <row r="20" spans="1:12" ht="12.75">
      <c r="A20" s="3" t="s">
        <v>16</v>
      </c>
      <c r="B20" s="25"/>
      <c r="C20" s="286">
        <f>SUM(C12:C19)</f>
        <v>1314.4899999999996</v>
      </c>
      <c r="D20" s="286">
        <f>SUM(D12:D19)</f>
        <v>101.01547394107494</v>
      </c>
      <c r="E20" s="286">
        <f>SUM(E12:E19)</f>
        <v>1213.4599999999998</v>
      </c>
      <c r="F20" s="286">
        <f>SUM(F12:F19)</f>
        <v>1240.8766799999999</v>
      </c>
      <c r="G20" s="286">
        <f>SUM(G12:G19)</f>
        <v>73.59879394107494</v>
      </c>
      <c r="H20" s="278" t="s">
        <v>894</v>
      </c>
      <c r="I20" s="278" t="s">
        <v>894</v>
      </c>
      <c r="J20" s="135" t="s">
        <v>894</v>
      </c>
      <c r="K20" s="135" t="s">
        <v>894</v>
      </c>
      <c r="L20" s="135" t="s">
        <v>894</v>
      </c>
    </row>
    <row r="21" spans="1:12" ht="12.75">
      <c r="A21" s="18" t="s">
        <v>660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 t="s">
        <v>19</v>
      </c>
      <c r="B26" s="13"/>
      <c r="C26" s="13"/>
      <c r="D26" s="13"/>
      <c r="E26" s="13"/>
      <c r="K26" s="295" t="s">
        <v>890</v>
      </c>
      <c r="L26" s="14"/>
    </row>
    <row r="27" spans="11:12" ht="12.75">
      <c r="K27" s="295" t="s">
        <v>891</v>
      </c>
      <c r="L27" s="14"/>
    </row>
    <row r="28" spans="11:12" ht="12.75">
      <c r="K28" s="295" t="s">
        <v>892</v>
      </c>
      <c r="L28" s="14"/>
    </row>
    <row r="29" spans="1:13" ht="12.75">
      <c r="A29" s="13"/>
      <c r="B29" s="13"/>
      <c r="C29" s="13"/>
      <c r="D29" s="13"/>
      <c r="E29" s="13"/>
      <c r="F29" s="13"/>
      <c r="J29" s="27" t="s">
        <v>82</v>
      </c>
      <c r="L29" s="30"/>
      <c r="M29" s="30"/>
    </row>
    <row r="30" ht="12.75">
      <c r="A30" s="13"/>
    </row>
    <row r="31" spans="1:12" ht="12.75">
      <c r="A31" s="631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</row>
  </sheetData>
  <sheetProtection/>
  <mergeCells count="12">
    <mergeCell ref="I8:L8"/>
    <mergeCell ref="A31:L31"/>
    <mergeCell ref="A9:A10"/>
    <mergeCell ref="B9:B10"/>
    <mergeCell ref="C9:G9"/>
    <mergeCell ref="H9:L9"/>
    <mergeCell ref="F7:L7"/>
    <mergeCell ref="L1:N1"/>
    <mergeCell ref="A2:L2"/>
    <mergeCell ref="A3:L3"/>
    <mergeCell ref="A5:L5"/>
    <mergeCell ref="A7:C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rowBreaks count="1" manualBreakCount="1"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SheetLayoutView="70" zoomScalePageLayoutView="0" workbookViewId="0" topLeftCell="A2">
      <selection activeCell="B21" sqref="B21"/>
    </sheetView>
  </sheetViews>
  <sheetFormatPr defaultColWidth="9.140625" defaultRowHeight="12.75"/>
  <cols>
    <col min="1" max="1" width="5.7109375" style="118" customWidth="1"/>
    <col min="2" max="2" width="12.421875" style="118" customWidth="1"/>
    <col min="3" max="3" width="13.00390625" style="118" customWidth="1"/>
    <col min="4" max="4" width="12.00390625" style="118" customWidth="1"/>
    <col min="5" max="5" width="12.421875" style="118" customWidth="1"/>
    <col min="6" max="6" width="12.7109375" style="118" customWidth="1"/>
    <col min="7" max="7" width="13.140625" style="118" customWidth="1"/>
    <col min="8" max="8" width="12.7109375" style="118" customWidth="1"/>
    <col min="9" max="9" width="12.140625" style="118" customWidth="1"/>
    <col min="10" max="10" width="12.140625" style="231" customWidth="1"/>
    <col min="11" max="11" width="16.57421875" style="118" customWidth="1"/>
    <col min="12" max="12" width="13.140625" style="118" customWidth="1"/>
    <col min="13" max="13" width="12.7109375" style="118" customWidth="1"/>
    <col min="14" max="16384" width="9.140625" style="118" customWidth="1"/>
  </cols>
  <sheetData>
    <row r="1" spans="11:13" ht="12.75">
      <c r="K1" s="561" t="s">
        <v>204</v>
      </c>
      <c r="L1" s="561"/>
      <c r="M1" s="561"/>
    </row>
    <row r="2" ht="12.75" customHeight="1"/>
    <row r="3" spans="1:13" ht="15.75">
      <c r="A3" s="652" t="s">
        <v>0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</row>
    <row r="4" spans="1:13" ht="20.25">
      <c r="A4" s="653" t="s">
        <v>698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</row>
    <row r="5" ht="10.5" customHeight="1"/>
    <row r="6" spans="1:13" ht="15.75">
      <c r="A6" s="654" t="s">
        <v>829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</row>
    <row r="7" spans="2:13" ht="15.75">
      <c r="B7" s="119"/>
      <c r="C7" s="119"/>
      <c r="D7" s="119"/>
      <c r="E7" s="119"/>
      <c r="F7" s="119"/>
      <c r="G7" s="119"/>
      <c r="H7" s="119"/>
      <c r="L7" s="651" t="s">
        <v>185</v>
      </c>
      <c r="M7" s="651"/>
    </row>
    <row r="8" spans="1:13" ht="15.75">
      <c r="A8" s="175" t="s">
        <v>943</v>
      </c>
      <c r="C8" s="119"/>
      <c r="D8" s="119"/>
      <c r="E8" s="119"/>
      <c r="F8" s="119"/>
      <c r="G8" s="610" t="s">
        <v>773</v>
      </c>
      <c r="H8" s="610"/>
      <c r="I8" s="610"/>
      <c r="J8" s="610"/>
      <c r="K8" s="610"/>
      <c r="L8" s="610"/>
      <c r="M8" s="610"/>
    </row>
    <row r="9" spans="1:13" ht="12.75">
      <c r="A9" s="655" t="s">
        <v>21</v>
      </c>
      <c r="B9" s="647" t="s">
        <v>3</v>
      </c>
      <c r="C9" s="647" t="s">
        <v>753</v>
      </c>
      <c r="D9" s="647" t="s">
        <v>784</v>
      </c>
      <c r="E9" s="647" t="s">
        <v>218</v>
      </c>
      <c r="F9" s="647" t="s">
        <v>217</v>
      </c>
      <c r="G9" s="647"/>
      <c r="H9" s="647" t="s">
        <v>182</v>
      </c>
      <c r="I9" s="647"/>
      <c r="J9" s="648" t="s">
        <v>430</v>
      </c>
      <c r="K9" s="647" t="s">
        <v>184</v>
      </c>
      <c r="L9" s="647" t="s">
        <v>407</v>
      </c>
      <c r="M9" s="647" t="s">
        <v>232</v>
      </c>
    </row>
    <row r="10" spans="1:13" ht="12.75">
      <c r="A10" s="656"/>
      <c r="B10" s="647"/>
      <c r="C10" s="647"/>
      <c r="D10" s="647"/>
      <c r="E10" s="647"/>
      <c r="F10" s="647"/>
      <c r="G10" s="647"/>
      <c r="H10" s="647"/>
      <c r="I10" s="647"/>
      <c r="J10" s="649"/>
      <c r="K10" s="647"/>
      <c r="L10" s="647"/>
      <c r="M10" s="647"/>
    </row>
    <row r="11" spans="1:13" ht="27" customHeight="1">
      <c r="A11" s="657"/>
      <c r="B11" s="647"/>
      <c r="C11" s="647"/>
      <c r="D11" s="647"/>
      <c r="E11" s="647"/>
      <c r="F11" s="280" t="s">
        <v>183</v>
      </c>
      <c r="G11" s="280" t="s">
        <v>233</v>
      </c>
      <c r="H11" s="280" t="s">
        <v>183</v>
      </c>
      <c r="I11" s="280" t="s">
        <v>233</v>
      </c>
      <c r="J11" s="650"/>
      <c r="K11" s="647"/>
      <c r="L11" s="647"/>
      <c r="M11" s="647"/>
    </row>
    <row r="12" spans="1:13" ht="12.75">
      <c r="A12" s="301">
        <v>1</v>
      </c>
      <c r="B12" s="301">
        <v>2</v>
      </c>
      <c r="C12" s="301">
        <v>3</v>
      </c>
      <c r="D12" s="301">
        <v>4</v>
      </c>
      <c r="E12" s="301">
        <v>5</v>
      </c>
      <c r="F12" s="301">
        <v>6</v>
      </c>
      <c r="G12" s="301">
        <v>7</v>
      </c>
      <c r="H12" s="301">
        <v>8</v>
      </c>
      <c r="I12" s="301">
        <v>9</v>
      </c>
      <c r="J12" s="302"/>
      <c r="K12" s="301">
        <v>10</v>
      </c>
      <c r="L12" s="193">
        <v>11</v>
      </c>
      <c r="M12" s="193">
        <v>12</v>
      </c>
    </row>
    <row r="13" spans="1:13" ht="15" customHeight="1">
      <c r="A13" s="128">
        <v>1</v>
      </c>
      <c r="B13" s="305" t="s">
        <v>879</v>
      </c>
      <c r="C13" s="292">
        <v>19.48261580487483</v>
      </c>
      <c r="D13" s="292">
        <v>0</v>
      </c>
      <c r="E13" s="292">
        <v>17.976201433522064</v>
      </c>
      <c r="F13" s="292">
        <f>'T6_FG_py_Utlsn'!E12+'T6A_FG_Upy_Utlsn '!E12</f>
        <v>599.2258039808352</v>
      </c>
      <c r="G13" s="303">
        <f aca="true" t="shared" si="0" ref="G13:G20">F13*3000/100000</f>
        <v>17.976774119425055</v>
      </c>
      <c r="H13" s="292">
        <v>599.2258039808352</v>
      </c>
      <c r="I13" s="303">
        <v>17.976774119425055</v>
      </c>
      <c r="J13" s="303">
        <f>G13-I13</f>
        <v>0</v>
      </c>
      <c r="K13" s="303">
        <f>D13+E13-I13</f>
        <v>-0.0005726859029913101</v>
      </c>
      <c r="L13" s="304" t="s">
        <v>894</v>
      </c>
      <c r="M13" s="304" t="s">
        <v>894</v>
      </c>
    </row>
    <row r="14" spans="1:13" ht="15" customHeight="1">
      <c r="A14" s="128">
        <v>2</v>
      </c>
      <c r="B14" s="305" t="s">
        <v>880</v>
      </c>
      <c r="C14" s="292">
        <v>10.068892605963821</v>
      </c>
      <c r="D14" s="292">
        <v>0</v>
      </c>
      <c r="E14" s="292">
        <v>9.29035625965676</v>
      </c>
      <c r="F14" s="292">
        <f>'T6_FG_py_Utlsn'!E13+'T6A_FG_Upy_Utlsn '!E13</f>
        <v>309.6884077288882</v>
      </c>
      <c r="G14" s="303">
        <f t="shared" si="0"/>
        <v>9.290652231866646</v>
      </c>
      <c r="H14" s="292">
        <v>309.6884077288882</v>
      </c>
      <c r="I14" s="303">
        <v>9.290652231866646</v>
      </c>
      <c r="J14" s="303">
        <f aca="true" t="shared" si="1" ref="J14:J20">G14-I14</f>
        <v>0</v>
      </c>
      <c r="K14" s="303">
        <f aca="true" t="shared" si="2" ref="K14:K20">D14+E14-I14</f>
        <v>-0.0002959722098871964</v>
      </c>
      <c r="L14" s="304" t="s">
        <v>894</v>
      </c>
      <c r="M14" s="304" t="s">
        <v>894</v>
      </c>
    </row>
    <row r="15" spans="1:13" ht="15" customHeight="1">
      <c r="A15" s="128">
        <v>3</v>
      </c>
      <c r="B15" s="305" t="s">
        <v>881</v>
      </c>
      <c r="C15" s="292">
        <v>8.115017356318225</v>
      </c>
      <c r="D15" s="292">
        <v>0</v>
      </c>
      <c r="E15" s="292">
        <v>7.487556501381276</v>
      </c>
      <c r="F15" s="292">
        <f>'T6_FG_py_Utlsn'!E14+'T6A_FG_Upy_Utlsn '!E14</f>
        <v>249.59316799962232</v>
      </c>
      <c r="G15" s="303">
        <f t="shared" si="0"/>
        <v>7.48779503998867</v>
      </c>
      <c r="H15" s="292">
        <v>249.59316799962232</v>
      </c>
      <c r="I15" s="303">
        <v>7.48779503998867</v>
      </c>
      <c r="J15" s="303">
        <f t="shared" si="1"/>
        <v>0</v>
      </c>
      <c r="K15" s="303">
        <f t="shared" si="2"/>
        <v>-0.00023853860739464494</v>
      </c>
      <c r="L15" s="304" t="s">
        <v>894</v>
      </c>
      <c r="M15" s="304" t="s">
        <v>894</v>
      </c>
    </row>
    <row r="16" spans="1:13" ht="15" customHeight="1">
      <c r="A16" s="128">
        <v>4</v>
      </c>
      <c r="B16" s="305" t="s">
        <v>882</v>
      </c>
      <c r="C16" s="292">
        <v>16.434697860103146</v>
      </c>
      <c r="D16" s="292">
        <v>0</v>
      </c>
      <c r="E16" s="292">
        <v>15.163951401144322</v>
      </c>
      <c r="F16" s="292">
        <f>'T6_FG_py_Utlsn'!E15+'T6A_FG_Upy_Utlsn '!E15</f>
        <v>505.4811498124541</v>
      </c>
      <c r="G16" s="303">
        <f t="shared" si="0"/>
        <v>15.164434494373621</v>
      </c>
      <c r="H16" s="292">
        <v>505.4811498124541</v>
      </c>
      <c r="I16" s="303">
        <v>15.164434494373621</v>
      </c>
      <c r="J16" s="303">
        <f t="shared" si="1"/>
        <v>0</v>
      </c>
      <c r="K16" s="303">
        <f t="shared" si="2"/>
        <v>-0.0004830932292989587</v>
      </c>
      <c r="L16" s="304" t="s">
        <v>894</v>
      </c>
      <c r="M16" s="304" t="s">
        <v>894</v>
      </c>
    </row>
    <row r="17" spans="1:13" ht="15" customHeight="1">
      <c r="A17" s="128">
        <v>5</v>
      </c>
      <c r="B17" s="305" t="s">
        <v>883</v>
      </c>
      <c r="C17" s="292">
        <v>18.840483087562813</v>
      </c>
      <c r="D17" s="292">
        <v>0</v>
      </c>
      <c r="E17" s="292">
        <v>17.383719028229883</v>
      </c>
      <c r="F17" s="292">
        <f>'T6_FG_py_Utlsn'!E16+'T6A_FG_Upy_Utlsn '!E16</f>
        <v>579.4757612941949</v>
      </c>
      <c r="G17" s="303">
        <f t="shared" si="0"/>
        <v>17.384272838825847</v>
      </c>
      <c r="H17" s="292">
        <v>579.4757612941949</v>
      </c>
      <c r="I17" s="303">
        <v>17.384272838825847</v>
      </c>
      <c r="J17" s="303">
        <f t="shared" si="1"/>
        <v>0</v>
      </c>
      <c r="K17" s="303">
        <f t="shared" si="2"/>
        <v>-0.0005538105959637107</v>
      </c>
      <c r="L17" s="304" t="s">
        <v>894</v>
      </c>
      <c r="M17" s="304" t="s">
        <v>894</v>
      </c>
    </row>
    <row r="18" spans="1:13" s="121" customFormat="1" ht="15" customHeight="1">
      <c r="A18" s="128">
        <v>6</v>
      </c>
      <c r="B18" s="305" t="s">
        <v>886</v>
      </c>
      <c r="C18" s="292">
        <v>10.3127058289112</v>
      </c>
      <c r="D18" s="292">
        <v>0</v>
      </c>
      <c r="E18" s="292">
        <v>9.515317612472723</v>
      </c>
      <c r="F18" s="292">
        <f>'T6_FG_py_Utlsn'!E17+'T6A_FG_Upy_Utlsn '!E17</f>
        <v>317.187358383412</v>
      </c>
      <c r="G18" s="303">
        <f t="shared" si="0"/>
        <v>9.515620751502361</v>
      </c>
      <c r="H18" s="292">
        <v>317.187358383412</v>
      </c>
      <c r="I18" s="303">
        <v>9.515620751502361</v>
      </c>
      <c r="J18" s="303">
        <f t="shared" si="1"/>
        <v>0</v>
      </c>
      <c r="K18" s="303">
        <f t="shared" si="2"/>
        <v>-0.0003031390296381886</v>
      </c>
      <c r="L18" s="304" t="s">
        <v>894</v>
      </c>
      <c r="M18" s="304" t="s">
        <v>894</v>
      </c>
    </row>
    <row r="19" spans="1:13" s="121" customFormat="1" ht="15" customHeight="1">
      <c r="A19" s="128">
        <v>7</v>
      </c>
      <c r="B19" s="305" t="s">
        <v>884</v>
      </c>
      <c r="C19" s="292">
        <v>7.088701377512015</v>
      </c>
      <c r="D19" s="292">
        <v>0</v>
      </c>
      <c r="E19" s="292">
        <v>6.540596249521948</v>
      </c>
      <c r="F19" s="292">
        <f>'T6_FG_py_Utlsn'!E18+'T6A_FG_Upy_Utlsn '!E18</f>
        <v>218.02682066218478</v>
      </c>
      <c r="G19" s="303">
        <f t="shared" si="0"/>
        <v>6.540804619865543</v>
      </c>
      <c r="H19" s="292">
        <v>218.02682066218478</v>
      </c>
      <c r="I19" s="303">
        <v>6.540804619865543</v>
      </c>
      <c r="J19" s="303">
        <f t="shared" si="1"/>
        <v>0</v>
      </c>
      <c r="K19" s="303">
        <f t="shared" si="2"/>
        <v>-0.00020837034359555417</v>
      </c>
      <c r="L19" s="304" t="s">
        <v>894</v>
      </c>
      <c r="M19" s="304" t="s">
        <v>894</v>
      </c>
    </row>
    <row r="20" spans="1:13" ht="15" customHeight="1">
      <c r="A20" s="128">
        <v>8</v>
      </c>
      <c r="B20" s="305" t="s">
        <v>885</v>
      </c>
      <c r="C20" s="292">
        <v>4.912110572249931</v>
      </c>
      <c r="D20" s="292">
        <v>0</v>
      </c>
      <c r="E20" s="292">
        <v>4.532301514071016</v>
      </c>
      <c r="F20" s="292">
        <f>'T6_FG_py_Utlsn'!E19+'T6A_FG_Upy_Utlsn '!E19</f>
        <v>151.08153013840825</v>
      </c>
      <c r="G20" s="303">
        <f t="shared" si="0"/>
        <v>4.532445904152248</v>
      </c>
      <c r="H20" s="292">
        <v>151.08153013840825</v>
      </c>
      <c r="I20" s="303">
        <v>4.532445904152248</v>
      </c>
      <c r="J20" s="303">
        <f t="shared" si="1"/>
        <v>0</v>
      </c>
      <c r="K20" s="303">
        <f t="shared" si="2"/>
        <v>-0.00014439008123190433</v>
      </c>
      <c r="L20" s="304" t="s">
        <v>894</v>
      </c>
      <c r="M20" s="304" t="s">
        <v>894</v>
      </c>
    </row>
    <row r="21" spans="1:13" ht="15" customHeight="1">
      <c r="A21" s="135" t="s">
        <v>16</v>
      </c>
      <c r="B21" s="135"/>
      <c r="C21" s="286">
        <f aca="true" t="shared" si="3" ref="C21:K21">SUM(C13:C20)</f>
        <v>95.25522449349599</v>
      </c>
      <c r="D21" s="286">
        <f t="shared" si="3"/>
        <v>0</v>
      </c>
      <c r="E21" s="286">
        <f t="shared" si="3"/>
        <v>87.89000000000001</v>
      </c>
      <c r="F21" s="286">
        <f t="shared" si="3"/>
        <v>2929.7599999999998</v>
      </c>
      <c r="G21" s="286">
        <f t="shared" si="3"/>
        <v>87.8928</v>
      </c>
      <c r="H21" s="286">
        <f t="shared" si="3"/>
        <v>2929.7599999999998</v>
      </c>
      <c r="I21" s="286">
        <f t="shared" si="3"/>
        <v>87.8928</v>
      </c>
      <c r="J21" s="286">
        <f t="shared" si="3"/>
        <v>0</v>
      </c>
      <c r="K21" s="286">
        <f t="shared" si="3"/>
        <v>-0.002800000000001468</v>
      </c>
      <c r="L21" s="304" t="s">
        <v>894</v>
      </c>
      <c r="M21" s="304" t="s">
        <v>894</v>
      </c>
    </row>
    <row r="26" ht="15.75" customHeight="1"/>
    <row r="27" spans="1:12" ht="12.75">
      <c r="A27" s="13" t="s">
        <v>19</v>
      </c>
      <c r="B27" s="13"/>
      <c r="C27" s="13"/>
      <c r="D27" s="13"/>
      <c r="E27" s="13"/>
      <c r="F27" s="14"/>
      <c r="G27" s="14"/>
      <c r="H27" s="14"/>
      <c r="I27" s="14"/>
      <c r="K27" s="295" t="s">
        <v>890</v>
      </c>
      <c r="L27" s="14"/>
    </row>
    <row r="28" spans="6:12" ht="12.75">
      <c r="F28" s="14"/>
      <c r="G28" s="14"/>
      <c r="H28" s="14"/>
      <c r="I28" s="14"/>
      <c r="K28" s="295" t="s">
        <v>891</v>
      </c>
      <c r="L28" s="14"/>
    </row>
    <row r="29" spans="6:12" ht="12.75">
      <c r="F29" s="14"/>
      <c r="G29" s="14"/>
      <c r="H29" s="14"/>
      <c r="I29" s="14"/>
      <c r="J29" s="14"/>
      <c r="K29" s="295" t="s">
        <v>892</v>
      </c>
      <c r="L29" s="14"/>
    </row>
    <row r="30" spans="1:13" s="14" customFormat="1" ht="12.75">
      <c r="A30" s="13"/>
      <c r="B30" s="13"/>
      <c r="C30" s="13"/>
      <c r="D30" s="13"/>
      <c r="E30" s="13"/>
      <c r="F30" s="13"/>
      <c r="J30" s="27" t="s">
        <v>82</v>
      </c>
      <c r="L30" s="30"/>
      <c r="M30" s="30"/>
    </row>
    <row r="31" spans="1:14" ht="12.75">
      <c r="A31" s="13"/>
      <c r="B31" s="14"/>
      <c r="C31" s="14"/>
      <c r="D31" s="14"/>
      <c r="E31" s="14"/>
      <c r="F31" s="14"/>
      <c r="G31" s="14"/>
      <c r="H31" s="14"/>
      <c r="I31" s="14"/>
      <c r="J31" s="232"/>
      <c r="K31" s="14"/>
      <c r="L31" s="14"/>
      <c r="M31" s="14"/>
      <c r="N31" s="14"/>
    </row>
  </sheetData>
  <sheetProtection/>
  <mergeCells count="17">
    <mergeCell ref="A6:M6"/>
    <mergeCell ref="D9:D11"/>
    <mergeCell ref="E9:E11"/>
    <mergeCell ref="A9:A11"/>
    <mergeCell ref="M9:M11"/>
    <mergeCell ref="L9:L11"/>
    <mergeCell ref="B9:B11"/>
    <mergeCell ref="K1:M1"/>
    <mergeCell ref="C9:C11"/>
    <mergeCell ref="J9:J11"/>
    <mergeCell ref="L7:M7"/>
    <mergeCell ref="G8:M8"/>
    <mergeCell ref="F9:G10"/>
    <mergeCell ref="H9:I10"/>
    <mergeCell ref="K9:K11"/>
    <mergeCell ref="A3:M3"/>
    <mergeCell ref="A4:M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14" customWidth="1"/>
    <col min="2" max="2" width="15.421875" style="14" bestFit="1" customWidth="1"/>
    <col min="3" max="3" width="10.57421875" style="14" customWidth="1"/>
    <col min="4" max="4" width="9.8515625" style="14" customWidth="1"/>
    <col min="5" max="5" width="8.7109375" style="14" customWidth="1"/>
    <col min="6" max="6" width="10.8515625" style="14" customWidth="1"/>
    <col min="7" max="7" width="15.8515625" style="14" customWidth="1"/>
    <col min="8" max="8" width="12.421875" style="14" customWidth="1"/>
    <col min="9" max="9" width="12.140625" style="14" customWidth="1"/>
    <col min="10" max="10" width="9.00390625" style="14" customWidth="1"/>
    <col min="11" max="11" width="12.00390625" style="14" customWidth="1"/>
    <col min="12" max="12" width="17.28125" style="14" customWidth="1"/>
    <col min="13" max="13" width="9.140625" style="14" hidden="1" customWidth="1"/>
    <col min="14" max="16384" width="9.140625" style="14" customWidth="1"/>
  </cols>
  <sheetData>
    <row r="1" spans="4:16" ht="15">
      <c r="D1" s="30"/>
      <c r="E1" s="30"/>
      <c r="F1" s="30"/>
      <c r="G1" s="30"/>
      <c r="H1" s="30"/>
      <c r="I1" s="30"/>
      <c r="J1" s="30"/>
      <c r="K1" s="30"/>
      <c r="L1" s="645" t="s">
        <v>431</v>
      </c>
      <c r="M1" s="645"/>
      <c r="N1" s="645"/>
      <c r="O1" s="37"/>
      <c r="P1" s="37"/>
    </row>
    <row r="2" spans="1:16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39"/>
      <c r="N2" s="39"/>
      <c r="O2" s="39"/>
      <c r="P2" s="39"/>
    </row>
    <row r="3" spans="1:16" ht="20.25">
      <c r="A3" s="646" t="s">
        <v>698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38"/>
      <c r="N3" s="38"/>
      <c r="O3" s="38"/>
      <c r="P3" s="38"/>
    </row>
    <row r="4" ht="10.5" customHeight="1"/>
    <row r="5" spans="1:12" ht="19.5" customHeight="1">
      <c r="A5" s="637" t="s">
        <v>754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562" t="s">
        <v>887</v>
      </c>
      <c r="B7" s="562"/>
      <c r="F7" s="643" t="s">
        <v>17</v>
      </c>
      <c r="G7" s="643"/>
      <c r="H7" s="643"/>
      <c r="I7" s="643"/>
      <c r="J7" s="643"/>
      <c r="K7" s="643"/>
      <c r="L7" s="643"/>
    </row>
    <row r="8" spans="1:12" ht="12.75">
      <c r="A8" s="13"/>
      <c r="F8" s="15"/>
      <c r="G8" s="87"/>
      <c r="H8" s="87"/>
      <c r="I8" s="644" t="s">
        <v>777</v>
      </c>
      <c r="J8" s="644"/>
      <c r="K8" s="644"/>
      <c r="L8" s="644"/>
    </row>
    <row r="9" spans="1:18" s="13" customFormat="1" ht="12.75">
      <c r="A9" s="632" t="s">
        <v>2</v>
      </c>
      <c r="B9" s="632" t="s">
        <v>3</v>
      </c>
      <c r="C9" s="634" t="s">
        <v>22</v>
      </c>
      <c r="D9" s="635"/>
      <c r="E9" s="635"/>
      <c r="F9" s="635"/>
      <c r="G9" s="635"/>
      <c r="H9" s="634" t="s">
        <v>23</v>
      </c>
      <c r="I9" s="635"/>
      <c r="J9" s="635"/>
      <c r="K9" s="635"/>
      <c r="L9" s="635"/>
      <c r="R9" s="26"/>
    </row>
    <row r="10" spans="1:12" s="13" customFormat="1" ht="63.75">
      <c r="A10" s="632"/>
      <c r="B10" s="632"/>
      <c r="C10" s="281" t="s">
        <v>751</v>
      </c>
      <c r="D10" s="281" t="s">
        <v>784</v>
      </c>
      <c r="E10" s="281" t="s">
        <v>68</v>
      </c>
      <c r="F10" s="281" t="s">
        <v>69</v>
      </c>
      <c r="G10" s="281" t="s">
        <v>365</v>
      </c>
      <c r="H10" s="281" t="s">
        <v>751</v>
      </c>
      <c r="I10" s="281" t="s">
        <v>784</v>
      </c>
      <c r="J10" s="281" t="s">
        <v>68</v>
      </c>
      <c r="K10" s="281" t="s">
        <v>69</v>
      </c>
      <c r="L10" s="281" t="s">
        <v>366</v>
      </c>
    </row>
    <row r="11" spans="1:12" s="13" customFormat="1" ht="12.75">
      <c r="A11" s="281">
        <v>1</v>
      </c>
      <c r="B11" s="281">
        <v>2</v>
      </c>
      <c r="C11" s="281">
        <v>3</v>
      </c>
      <c r="D11" s="281">
        <v>4</v>
      </c>
      <c r="E11" s="281">
        <v>5</v>
      </c>
      <c r="F11" s="281">
        <v>6</v>
      </c>
      <c r="G11" s="281">
        <v>7</v>
      </c>
      <c r="H11" s="281">
        <v>8</v>
      </c>
      <c r="I11" s="281">
        <v>9</v>
      </c>
      <c r="J11" s="281">
        <v>10</v>
      </c>
      <c r="K11" s="281">
        <v>11</v>
      </c>
      <c r="L11" s="281">
        <v>12</v>
      </c>
    </row>
    <row r="12" spans="1:12" ht="12.75">
      <c r="A12" s="128">
        <v>1</v>
      </c>
      <c r="B12" s="305" t="s">
        <v>879</v>
      </c>
      <c r="C12" s="128" t="s">
        <v>889</v>
      </c>
      <c r="D12" s="128" t="s">
        <v>889</v>
      </c>
      <c r="E12" s="128" t="s">
        <v>889</v>
      </c>
      <c r="F12" s="128" t="s">
        <v>889</v>
      </c>
      <c r="G12" s="128" t="s">
        <v>889</v>
      </c>
      <c r="H12" s="128" t="s">
        <v>889</v>
      </c>
      <c r="I12" s="128" t="s">
        <v>889</v>
      </c>
      <c r="J12" s="128" t="s">
        <v>889</v>
      </c>
      <c r="K12" s="128" t="s">
        <v>889</v>
      </c>
      <c r="L12" s="128" t="s">
        <v>889</v>
      </c>
    </row>
    <row r="13" spans="1:12" ht="12.75">
      <c r="A13" s="128">
        <v>2</v>
      </c>
      <c r="B13" s="305" t="s">
        <v>880</v>
      </c>
      <c r="C13" s="128" t="s">
        <v>889</v>
      </c>
      <c r="D13" s="128" t="s">
        <v>889</v>
      </c>
      <c r="E13" s="128" t="s">
        <v>889</v>
      </c>
      <c r="F13" s="128" t="s">
        <v>889</v>
      </c>
      <c r="G13" s="128" t="s">
        <v>889</v>
      </c>
      <c r="H13" s="128" t="s">
        <v>889</v>
      </c>
      <c r="I13" s="128" t="s">
        <v>889</v>
      </c>
      <c r="J13" s="128" t="s">
        <v>889</v>
      </c>
      <c r="K13" s="128" t="s">
        <v>889</v>
      </c>
      <c r="L13" s="128" t="s">
        <v>889</v>
      </c>
    </row>
    <row r="14" spans="1:12" ht="12.75">
      <c r="A14" s="128">
        <v>3</v>
      </c>
      <c r="B14" s="305" t="s">
        <v>881</v>
      </c>
      <c r="C14" s="128" t="s">
        <v>889</v>
      </c>
      <c r="D14" s="128" t="s">
        <v>889</v>
      </c>
      <c r="E14" s="128" t="s">
        <v>889</v>
      </c>
      <c r="F14" s="128" t="s">
        <v>889</v>
      </c>
      <c r="G14" s="128" t="s">
        <v>889</v>
      </c>
      <c r="H14" s="128" t="s">
        <v>889</v>
      </c>
      <c r="I14" s="128" t="s">
        <v>889</v>
      </c>
      <c r="J14" s="128" t="s">
        <v>889</v>
      </c>
      <c r="K14" s="128" t="s">
        <v>889</v>
      </c>
      <c r="L14" s="128" t="s">
        <v>889</v>
      </c>
    </row>
    <row r="15" spans="1:12" ht="12.75">
      <c r="A15" s="128">
        <v>4</v>
      </c>
      <c r="B15" s="305" t="s">
        <v>882</v>
      </c>
      <c r="C15" s="128" t="s">
        <v>889</v>
      </c>
      <c r="D15" s="128" t="s">
        <v>889</v>
      </c>
      <c r="E15" s="128" t="s">
        <v>889</v>
      </c>
      <c r="F15" s="128" t="s">
        <v>889</v>
      </c>
      <c r="G15" s="128" t="s">
        <v>889</v>
      </c>
      <c r="H15" s="128" t="s">
        <v>889</v>
      </c>
      <c r="I15" s="128" t="s">
        <v>889</v>
      </c>
      <c r="J15" s="128" t="s">
        <v>889</v>
      </c>
      <c r="K15" s="128" t="s">
        <v>889</v>
      </c>
      <c r="L15" s="128" t="s">
        <v>889</v>
      </c>
    </row>
    <row r="16" spans="1:12" ht="12.75">
      <c r="A16" s="128">
        <v>5</v>
      </c>
      <c r="B16" s="305" t="s">
        <v>883</v>
      </c>
      <c r="C16" s="128" t="s">
        <v>889</v>
      </c>
      <c r="D16" s="128" t="s">
        <v>889</v>
      </c>
      <c r="E16" s="128" t="s">
        <v>889</v>
      </c>
      <c r="F16" s="128" t="s">
        <v>889</v>
      </c>
      <c r="G16" s="128" t="s">
        <v>889</v>
      </c>
      <c r="H16" s="128" t="s">
        <v>889</v>
      </c>
      <c r="I16" s="128" t="s">
        <v>889</v>
      </c>
      <c r="J16" s="128" t="s">
        <v>889</v>
      </c>
      <c r="K16" s="128" t="s">
        <v>889</v>
      </c>
      <c r="L16" s="128" t="s">
        <v>889</v>
      </c>
    </row>
    <row r="17" spans="1:12" ht="12.75">
      <c r="A17" s="128">
        <v>6</v>
      </c>
      <c r="B17" s="305" t="s">
        <v>886</v>
      </c>
      <c r="C17" s="128" t="s">
        <v>889</v>
      </c>
      <c r="D17" s="128" t="s">
        <v>889</v>
      </c>
      <c r="E17" s="128" t="s">
        <v>889</v>
      </c>
      <c r="F17" s="128" t="s">
        <v>889</v>
      </c>
      <c r="G17" s="128" t="s">
        <v>889</v>
      </c>
      <c r="H17" s="128" t="s">
        <v>889</v>
      </c>
      <c r="I17" s="128" t="s">
        <v>889</v>
      </c>
      <c r="J17" s="128" t="s">
        <v>889</v>
      </c>
      <c r="K17" s="128" t="s">
        <v>889</v>
      </c>
      <c r="L17" s="128" t="s">
        <v>889</v>
      </c>
    </row>
    <row r="18" spans="1:12" ht="12.75">
      <c r="A18" s="128">
        <v>7</v>
      </c>
      <c r="B18" s="305" t="s">
        <v>884</v>
      </c>
      <c r="C18" s="128" t="s">
        <v>889</v>
      </c>
      <c r="D18" s="128" t="s">
        <v>889</v>
      </c>
      <c r="E18" s="128" t="s">
        <v>889</v>
      </c>
      <c r="F18" s="128" t="s">
        <v>889</v>
      </c>
      <c r="G18" s="128" t="s">
        <v>889</v>
      </c>
      <c r="H18" s="128" t="s">
        <v>889</v>
      </c>
      <c r="I18" s="128" t="s">
        <v>889</v>
      </c>
      <c r="J18" s="128" t="s">
        <v>889</v>
      </c>
      <c r="K18" s="128" t="s">
        <v>889</v>
      </c>
      <c r="L18" s="128" t="s">
        <v>889</v>
      </c>
    </row>
    <row r="19" spans="1:12" ht="12.75">
      <c r="A19" s="128">
        <v>8</v>
      </c>
      <c r="B19" s="305" t="s">
        <v>885</v>
      </c>
      <c r="C19" s="128" t="s">
        <v>889</v>
      </c>
      <c r="D19" s="128" t="s">
        <v>889</v>
      </c>
      <c r="E19" s="128" t="s">
        <v>889</v>
      </c>
      <c r="F19" s="128" t="s">
        <v>889</v>
      </c>
      <c r="G19" s="128" t="s">
        <v>889</v>
      </c>
      <c r="H19" s="128" t="s">
        <v>889</v>
      </c>
      <c r="I19" s="128" t="s">
        <v>889</v>
      </c>
      <c r="J19" s="128" t="s">
        <v>889</v>
      </c>
      <c r="K19" s="128" t="s">
        <v>889</v>
      </c>
      <c r="L19" s="128" t="s">
        <v>889</v>
      </c>
    </row>
    <row r="20" spans="1:12" ht="12.75">
      <c r="A20" s="135" t="s">
        <v>16</v>
      </c>
      <c r="B20" s="135"/>
      <c r="C20" s="128" t="s">
        <v>889</v>
      </c>
      <c r="D20" s="128" t="s">
        <v>889</v>
      </c>
      <c r="E20" s="128" t="s">
        <v>889</v>
      </c>
      <c r="F20" s="128" t="s">
        <v>889</v>
      </c>
      <c r="G20" s="128" t="s">
        <v>889</v>
      </c>
      <c r="H20" s="128" t="s">
        <v>889</v>
      </c>
      <c r="I20" s="128" t="s">
        <v>889</v>
      </c>
      <c r="J20" s="128" t="s">
        <v>889</v>
      </c>
      <c r="K20" s="128" t="s">
        <v>889</v>
      </c>
      <c r="L20" s="128" t="s">
        <v>889</v>
      </c>
    </row>
    <row r="21" spans="1:12" ht="12.75">
      <c r="A21" s="19" t="s">
        <v>364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8" t="s">
        <v>363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3" t="s">
        <v>19</v>
      </c>
      <c r="B27" s="13"/>
      <c r="C27" s="13"/>
      <c r="D27" s="13"/>
      <c r="E27" s="13"/>
      <c r="K27" s="295" t="s">
        <v>890</v>
      </c>
      <c r="L27" s="14"/>
    </row>
    <row r="28" spans="11:12" ht="12.75">
      <c r="K28" s="295" t="s">
        <v>891</v>
      </c>
      <c r="L28" s="14"/>
    </row>
    <row r="29" spans="11:12" ht="12.75">
      <c r="K29" s="295" t="s">
        <v>892</v>
      </c>
      <c r="L29" s="14"/>
    </row>
    <row r="30" spans="1:13" ht="12.75">
      <c r="A30" s="13"/>
      <c r="B30" s="13"/>
      <c r="C30" s="13"/>
      <c r="D30" s="13"/>
      <c r="E30" s="13"/>
      <c r="F30" s="13"/>
      <c r="J30" s="27" t="s">
        <v>82</v>
      </c>
      <c r="L30" s="30"/>
      <c r="M30" s="30"/>
    </row>
    <row r="31" ht="12.75">
      <c r="A31" s="13"/>
    </row>
    <row r="32" spans="1:12" ht="12.75">
      <c r="A32" s="631"/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</row>
  </sheetData>
  <sheetProtection/>
  <mergeCells count="12">
    <mergeCell ref="A32:L32"/>
    <mergeCell ref="I8:L8"/>
    <mergeCell ref="A9:A10"/>
    <mergeCell ref="B9:B10"/>
    <mergeCell ref="C9:G9"/>
    <mergeCell ref="H9:L9"/>
    <mergeCell ref="L1:N1"/>
    <mergeCell ref="A2:L2"/>
    <mergeCell ref="A3:L3"/>
    <mergeCell ref="A5:L5"/>
    <mergeCell ref="A7:B7"/>
    <mergeCell ref="F7:L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5" r:id="rId1"/>
  <rowBreaks count="1" manualBreakCount="1">
    <brk id="3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2.57421875" style="14" customWidth="1"/>
    <col min="3" max="17" width="9.421875" style="14" customWidth="1"/>
    <col min="18" max="16384" width="9.140625" style="14" customWidth="1"/>
  </cols>
  <sheetData>
    <row r="1" spans="8:20" ht="15">
      <c r="H1" s="30"/>
      <c r="I1" s="30"/>
      <c r="J1" s="30"/>
      <c r="K1" s="30"/>
      <c r="L1" s="30"/>
      <c r="M1" s="30"/>
      <c r="N1" s="30"/>
      <c r="O1" s="30"/>
      <c r="P1" s="620" t="s">
        <v>62</v>
      </c>
      <c r="Q1" s="620"/>
      <c r="S1" s="37"/>
      <c r="T1" s="37"/>
    </row>
    <row r="2" spans="1:2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39"/>
      <c r="S2" s="39"/>
      <c r="T2" s="39"/>
    </row>
    <row r="3" spans="1:2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38"/>
      <c r="S3" s="38"/>
      <c r="T3" s="38"/>
    </row>
    <row r="4" ht="10.5" customHeight="1"/>
    <row r="5" spans="1:17" ht="12.75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</row>
    <row r="6" spans="1:17" ht="18" customHeight="1">
      <c r="A6" s="637" t="s">
        <v>844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</row>
    <row r="7" ht="9.75" customHeight="1"/>
    <row r="8" ht="0.75" customHeight="1"/>
    <row r="9" spans="1:18" ht="12.75">
      <c r="A9" s="562" t="s">
        <v>888</v>
      </c>
      <c r="B9" s="562"/>
      <c r="Q9" s="28" t="s">
        <v>20</v>
      </c>
      <c r="R9" s="19"/>
    </row>
    <row r="10" spans="1:17" ht="15.75">
      <c r="A10" s="12"/>
      <c r="N10" s="644" t="s">
        <v>777</v>
      </c>
      <c r="O10" s="644"/>
      <c r="P10" s="644"/>
      <c r="Q10" s="644"/>
    </row>
    <row r="11" spans="1:17" ht="28.5" customHeight="1">
      <c r="A11" s="658" t="s">
        <v>2</v>
      </c>
      <c r="B11" s="658" t="s">
        <v>3</v>
      </c>
      <c r="C11" s="632" t="s">
        <v>755</v>
      </c>
      <c r="D11" s="632"/>
      <c r="E11" s="632"/>
      <c r="F11" s="632" t="s">
        <v>786</v>
      </c>
      <c r="G11" s="632"/>
      <c r="H11" s="632"/>
      <c r="I11" s="660" t="s">
        <v>368</v>
      </c>
      <c r="J11" s="661"/>
      <c r="K11" s="662"/>
      <c r="L11" s="660" t="s">
        <v>90</v>
      </c>
      <c r="M11" s="661"/>
      <c r="N11" s="662"/>
      <c r="O11" s="663" t="s">
        <v>785</v>
      </c>
      <c r="P11" s="664"/>
      <c r="Q11" s="665"/>
    </row>
    <row r="12" spans="1:17" ht="39.75" customHeight="1">
      <c r="A12" s="659"/>
      <c r="B12" s="659"/>
      <c r="C12" s="281" t="s">
        <v>109</v>
      </c>
      <c r="D12" s="281" t="s">
        <v>663</v>
      </c>
      <c r="E12" s="281" t="s">
        <v>16</v>
      </c>
      <c r="F12" s="281" t="s">
        <v>109</v>
      </c>
      <c r="G12" s="281" t="s">
        <v>664</v>
      </c>
      <c r="H12" s="281" t="s">
        <v>16</v>
      </c>
      <c r="I12" s="281" t="s">
        <v>109</v>
      </c>
      <c r="J12" s="281" t="s">
        <v>664</v>
      </c>
      <c r="K12" s="281" t="s">
        <v>16</v>
      </c>
      <c r="L12" s="281" t="s">
        <v>109</v>
      </c>
      <c r="M12" s="281" t="s">
        <v>664</v>
      </c>
      <c r="N12" s="281" t="s">
        <v>16</v>
      </c>
      <c r="O12" s="281" t="s">
        <v>228</v>
      </c>
      <c r="P12" s="281" t="s">
        <v>665</v>
      </c>
      <c r="Q12" s="281" t="s">
        <v>110</v>
      </c>
    </row>
    <row r="13" spans="1:17" s="61" customFormat="1" ht="12.75">
      <c r="A13" s="308">
        <v>1</v>
      </c>
      <c r="B13" s="308">
        <v>2</v>
      </c>
      <c r="C13" s="308">
        <v>3</v>
      </c>
      <c r="D13" s="308">
        <v>4</v>
      </c>
      <c r="E13" s="308">
        <v>5</v>
      </c>
      <c r="F13" s="308">
        <v>6</v>
      </c>
      <c r="G13" s="308">
        <v>7</v>
      </c>
      <c r="H13" s="308">
        <v>8</v>
      </c>
      <c r="I13" s="308">
        <v>9</v>
      </c>
      <c r="J13" s="308">
        <v>10</v>
      </c>
      <c r="K13" s="308">
        <v>11</v>
      </c>
      <c r="L13" s="308">
        <v>12</v>
      </c>
      <c r="M13" s="308">
        <v>13</v>
      </c>
      <c r="N13" s="308">
        <v>14</v>
      </c>
      <c r="O13" s="308">
        <v>15</v>
      </c>
      <c r="P13" s="308">
        <v>16</v>
      </c>
      <c r="Q13" s="308">
        <v>17</v>
      </c>
    </row>
    <row r="14" spans="1:17" ht="12.75">
      <c r="A14" s="128">
        <v>1</v>
      </c>
      <c r="B14" s="305" t="s">
        <v>879</v>
      </c>
      <c r="C14" s="292">
        <v>129.84827862713738</v>
      </c>
      <c r="D14" s="292">
        <v>41.867438359290524</v>
      </c>
      <c r="E14" s="286">
        <f>SUM(C14:D14)</f>
        <v>171.7157169864279</v>
      </c>
      <c r="F14" s="292">
        <v>13.529792888699689</v>
      </c>
      <c r="G14" s="292">
        <v>17.509814974153862</v>
      </c>
      <c r="H14" s="286">
        <f>SUM(F14:G14)</f>
        <v>31.03960786285355</v>
      </c>
      <c r="I14" s="292">
        <v>118.69680122490963</v>
      </c>
      <c r="J14" s="292">
        <v>22.874320303008943</v>
      </c>
      <c r="K14" s="286">
        <f>SUM(I14:J14)</f>
        <v>141.5711215279186</v>
      </c>
      <c r="L14" s="292">
        <v>130.3813464625452</v>
      </c>
      <c r="M14" s="292">
        <v>39.99498498709174</v>
      </c>
      <c r="N14" s="286">
        <f>SUM(L14:M14)</f>
        <v>170.37633144963695</v>
      </c>
      <c r="O14" s="292">
        <f>F14+I14-L14</f>
        <v>1.8452476510641418</v>
      </c>
      <c r="P14" s="292">
        <f>G14+J14-M14</f>
        <v>0.38915029007106483</v>
      </c>
      <c r="Q14" s="286">
        <f>SUM(O14:P14)</f>
        <v>2.2343979411352066</v>
      </c>
    </row>
    <row r="15" spans="1:17" ht="12.75">
      <c r="A15" s="128">
        <v>2</v>
      </c>
      <c r="B15" s="305" t="s">
        <v>880</v>
      </c>
      <c r="C15" s="292">
        <v>66.04179341509675</v>
      </c>
      <c r="D15" s="292">
        <v>21.323647763039627</v>
      </c>
      <c r="E15" s="286">
        <f aca="true" t="shared" si="0" ref="E15:E21">SUM(C15:D15)</f>
        <v>87.36544117813638</v>
      </c>
      <c r="F15" s="292">
        <v>6.881352578191269</v>
      </c>
      <c r="G15" s="292">
        <v>8.917983558026808</v>
      </c>
      <c r="H15" s="286">
        <f aca="true" t="shared" si="1" ref="H15:H21">SUM(F15:G15)</f>
        <v>15.799336136218077</v>
      </c>
      <c r="I15" s="292">
        <v>60.37006965674168</v>
      </c>
      <c r="J15" s="292">
        <v>11.650198055455478</v>
      </c>
      <c r="K15" s="286">
        <f aca="true" t="shared" si="2" ref="K15:K21">SUM(I15:J15)</f>
        <v>72.02026771219715</v>
      </c>
      <c r="L15" s="292">
        <v>66.31291565279177</v>
      </c>
      <c r="M15" s="292">
        <v>20.369982152575485</v>
      </c>
      <c r="N15" s="286">
        <f aca="true" t="shared" si="3" ref="N15:N21">SUM(L15:M15)</f>
        <v>86.68289780536726</v>
      </c>
      <c r="O15" s="292">
        <f aca="true" t="shared" si="4" ref="O15:O21">F15+I15-L15</f>
        <v>0.9385065821411729</v>
      </c>
      <c r="P15" s="292">
        <f aca="true" t="shared" si="5" ref="P15:P21">G15+J15-M15</f>
        <v>0.19819946090680318</v>
      </c>
      <c r="Q15" s="286">
        <f aca="true" t="shared" si="6" ref="Q15:Q21">SUM(O15:P15)</f>
        <v>1.136706043047976</v>
      </c>
    </row>
    <row r="16" spans="1:17" ht="12.75">
      <c r="A16" s="128">
        <v>3</v>
      </c>
      <c r="B16" s="305" t="s">
        <v>881</v>
      </c>
      <c r="C16" s="292">
        <v>57.61297519372853</v>
      </c>
      <c r="D16" s="292">
        <v>18.56164244802188</v>
      </c>
      <c r="E16" s="286">
        <f t="shared" si="0"/>
        <v>76.17461764175042</v>
      </c>
      <c r="F16" s="292">
        <v>6.003095538226347</v>
      </c>
      <c r="G16" s="292">
        <v>7.762856711990416</v>
      </c>
      <c r="H16" s="286">
        <f t="shared" si="1"/>
        <v>13.765952250216763</v>
      </c>
      <c r="I16" s="292">
        <v>52.66512530506856</v>
      </c>
      <c r="J16" s="292">
        <v>10.141173459487822</v>
      </c>
      <c r="K16" s="286">
        <f t="shared" si="2"/>
        <v>62.80629876455638</v>
      </c>
      <c r="L16" s="292">
        <v>57.84949449381194</v>
      </c>
      <c r="M16" s="292">
        <v>17.73150305193355</v>
      </c>
      <c r="N16" s="286">
        <f t="shared" si="3"/>
        <v>75.58099754574549</v>
      </c>
      <c r="O16" s="292">
        <f t="shared" si="4"/>
        <v>0.8187263494829651</v>
      </c>
      <c r="P16" s="292">
        <f t="shared" si="5"/>
        <v>0.17252711954468936</v>
      </c>
      <c r="Q16" s="286">
        <f t="shared" si="6"/>
        <v>0.9912534690276544</v>
      </c>
    </row>
    <row r="17" spans="1:17" ht="12.75">
      <c r="A17" s="128">
        <v>4</v>
      </c>
      <c r="B17" s="305" t="s">
        <v>882</v>
      </c>
      <c r="C17" s="292">
        <v>131.12029602918133</v>
      </c>
      <c r="D17" s="292">
        <v>42.29341829070572</v>
      </c>
      <c r="E17" s="286">
        <f t="shared" si="0"/>
        <v>173.41371431988705</v>
      </c>
      <c r="F17" s="292">
        <v>13.662333205617529</v>
      </c>
      <c r="G17" s="292">
        <v>17.687968452706194</v>
      </c>
      <c r="H17" s="286">
        <f t="shared" si="1"/>
        <v>31.350301658323723</v>
      </c>
      <c r="I17" s="292">
        <v>119.8595767219849</v>
      </c>
      <c r="J17" s="292">
        <v>23.107054900005913</v>
      </c>
      <c r="K17" s="286">
        <f t="shared" si="2"/>
        <v>142.9666316219908</v>
      </c>
      <c r="L17" s="292">
        <v>131.65858589425545</v>
      </c>
      <c r="M17" s="292">
        <v>40.40191365599065</v>
      </c>
      <c r="N17" s="286">
        <f t="shared" si="3"/>
        <v>172.0604995502461</v>
      </c>
      <c r="O17" s="292">
        <f t="shared" si="4"/>
        <v>1.86332403334697</v>
      </c>
      <c r="P17" s="292">
        <f t="shared" si="5"/>
        <v>0.39310969672146</v>
      </c>
      <c r="Q17" s="286">
        <f t="shared" si="6"/>
        <v>2.25643373006843</v>
      </c>
    </row>
    <row r="18" spans="1:17" ht="12.75">
      <c r="A18" s="128">
        <v>5</v>
      </c>
      <c r="B18" s="305" t="s">
        <v>883</v>
      </c>
      <c r="C18" s="292">
        <v>134.33157864839762</v>
      </c>
      <c r="D18" s="292">
        <v>43.34132151846399</v>
      </c>
      <c r="E18" s="286">
        <f t="shared" si="0"/>
        <v>177.6729001668616</v>
      </c>
      <c r="F18" s="292">
        <v>13.996939017912041</v>
      </c>
      <c r="G18" s="292">
        <v>18.126222913640852</v>
      </c>
      <c r="H18" s="286">
        <f t="shared" si="1"/>
        <v>32.12316193155289</v>
      </c>
      <c r="I18" s="292">
        <v>122.79507173786155</v>
      </c>
      <c r="J18" s="292">
        <v>23.67957796369559</v>
      </c>
      <c r="K18" s="286">
        <f t="shared" si="2"/>
        <v>146.47464970155713</v>
      </c>
      <c r="L18" s="292">
        <v>134.88305183398094</v>
      </c>
      <c r="M18" s="292">
        <v>41.40295110906943</v>
      </c>
      <c r="N18" s="286">
        <f t="shared" si="3"/>
        <v>176.28600294305036</v>
      </c>
      <c r="O18" s="292">
        <f t="shared" si="4"/>
        <v>1.908958921792646</v>
      </c>
      <c r="P18" s="292">
        <f t="shared" si="5"/>
        <v>0.4028497682670107</v>
      </c>
      <c r="Q18" s="286">
        <f t="shared" si="6"/>
        <v>2.3118086900596566</v>
      </c>
    </row>
    <row r="19" spans="1:17" ht="12.75">
      <c r="A19" s="128">
        <v>6</v>
      </c>
      <c r="B19" s="305" t="s">
        <v>886</v>
      </c>
      <c r="C19" s="292">
        <v>84.20677341278862</v>
      </c>
      <c r="D19" s="292">
        <v>27.174491754149702</v>
      </c>
      <c r="E19" s="286">
        <f t="shared" si="0"/>
        <v>111.38126516693832</v>
      </c>
      <c r="F19" s="292">
        <v>8.77408785196316</v>
      </c>
      <c r="G19" s="292">
        <v>11.364925614710913</v>
      </c>
      <c r="H19" s="286">
        <f t="shared" si="1"/>
        <v>20.139013466674072</v>
      </c>
      <c r="I19" s="292">
        <v>76.97502617088892</v>
      </c>
      <c r="J19" s="292">
        <v>14.846813008275701</v>
      </c>
      <c r="K19" s="286">
        <f t="shared" si="2"/>
        <v>91.82183917916463</v>
      </c>
      <c r="L19" s="292">
        <v>84.55246858029045</v>
      </c>
      <c r="M19" s="292">
        <v>25.959156622198535</v>
      </c>
      <c r="N19" s="286">
        <f t="shared" si="3"/>
        <v>110.51162520248899</v>
      </c>
      <c r="O19" s="292">
        <f t="shared" si="4"/>
        <v>1.196645442561632</v>
      </c>
      <c r="P19" s="292">
        <f t="shared" si="5"/>
        <v>0.252582000788081</v>
      </c>
      <c r="Q19" s="286">
        <f t="shared" si="6"/>
        <v>1.449227443349713</v>
      </c>
    </row>
    <row r="20" spans="1:17" ht="12.75">
      <c r="A20" s="128">
        <v>7</v>
      </c>
      <c r="B20" s="305" t="s">
        <v>884</v>
      </c>
      <c r="C20" s="292">
        <v>59.60926925404978</v>
      </c>
      <c r="D20" s="292">
        <v>19.22705804893859</v>
      </c>
      <c r="E20" s="286">
        <f t="shared" si="0"/>
        <v>78.83632730298837</v>
      </c>
      <c r="F20" s="292">
        <v>6.211103264371459</v>
      </c>
      <c r="G20" s="292">
        <v>8.041147061473467</v>
      </c>
      <c r="H20" s="286">
        <f t="shared" si="1"/>
        <v>14.252250325844926</v>
      </c>
      <c r="I20" s="292">
        <v>54.489975982872586</v>
      </c>
      <c r="J20" s="292">
        <v>10.50472399389998</v>
      </c>
      <c r="K20" s="286">
        <f t="shared" si="2"/>
        <v>64.99469997677257</v>
      </c>
      <c r="L20" s="292">
        <v>59.85398396623124</v>
      </c>
      <c r="M20" s="292">
        <v>18.367159017805058</v>
      </c>
      <c r="N20" s="286">
        <f t="shared" si="3"/>
        <v>78.2211429840363</v>
      </c>
      <c r="O20" s="292">
        <f t="shared" si="4"/>
        <v>0.8470952810128054</v>
      </c>
      <c r="P20" s="292">
        <f t="shared" si="5"/>
        <v>0.17871203756838838</v>
      </c>
      <c r="Q20" s="286">
        <f t="shared" si="6"/>
        <v>1.0258073185811938</v>
      </c>
    </row>
    <row r="21" spans="1:17" ht="12.75">
      <c r="A21" s="128">
        <v>8</v>
      </c>
      <c r="B21" s="305" t="s">
        <v>885</v>
      </c>
      <c r="C21" s="292">
        <v>29.40944862625659</v>
      </c>
      <c r="D21" s="292">
        <v>9.49498607759531</v>
      </c>
      <c r="E21" s="286">
        <f t="shared" si="0"/>
        <v>38.904434703851905</v>
      </c>
      <c r="F21" s="292">
        <v>3.0643744614181294</v>
      </c>
      <c r="G21" s="292">
        <v>3.970996457297421</v>
      </c>
      <c r="H21" s="286">
        <f t="shared" si="1"/>
        <v>7.03537091871555</v>
      </c>
      <c r="I21" s="292">
        <v>26.883740890773858</v>
      </c>
      <c r="J21" s="292">
        <v>5.18759592950664</v>
      </c>
      <c r="K21" s="286">
        <f t="shared" si="2"/>
        <v>32.0713368202805</v>
      </c>
      <c r="L21" s="292">
        <v>29.53018362009316</v>
      </c>
      <c r="M21" s="292">
        <v>9.07033820333556</v>
      </c>
      <c r="N21" s="286">
        <f t="shared" si="3"/>
        <v>38.60052182342872</v>
      </c>
      <c r="O21" s="292">
        <f t="shared" si="4"/>
        <v>0.41793173209882895</v>
      </c>
      <c r="P21" s="292">
        <f t="shared" si="5"/>
        <v>0.0882541834685</v>
      </c>
      <c r="Q21" s="286">
        <f t="shared" si="6"/>
        <v>0.506185915567329</v>
      </c>
    </row>
    <row r="22" spans="1:17" ht="12.75">
      <c r="A22" s="135" t="s">
        <v>16</v>
      </c>
      <c r="B22" s="135"/>
      <c r="C22" s="286">
        <f aca="true" t="shared" si="7" ref="C22:Q22">SUM(C14:C21)</f>
        <v>692.1804132066364</v>
      </c>
      <c r="D22" s="286">
        <f t="shared" si="7"/>
        <v>223.28400426020534</v>
      </c>
      <c r="E22" s="286">
        <f t="shared" si="7"/>
        <v>915.464417466842</v>
      </c>
      <c r="F22" s="286">
        <f t="shared" si="7"/>
        <v>72.12307880639962</v>
      </c>
      <c r="G22" s="286">
        <f t="shared" si="7"/>
        <v>93.38191574399993</v>
      </c>
      <c r="H22" s="286">
        <f t="shared" si="7"/>
        <v>165.50499455039957</v>
      </c>
      <c r="I22" s="286">
        <f t="shared" si="7"/>
        <v>632.7353876911017</v>
      </c>
      <c r="J22" s="286">
        <f t="shared" si="7"/>
        <v>121.99145761333608</v>
      </c>
      <c r="K22" s="286">
        <f t="shared" si="7"/>
        <v>754.7268453044378</v>
      </c>
      <c r="L22" s="286">
        <f t="shared" si="7"/>
        <v>695.0220305040001</v>
      </c>
      <c r="M22" s="286">
        <f t="shared" si="7"/>
        <v>213.2979888</v>
      </c>
      <c r="N22" s="286">
        <f t="shared" si="7"/>
        <v>908.3200193040002</v>
      </c>
      <c r="O22" s="286">
        <f t="shared" si="7"/>
        <v>9.836435993501162</v>
      </c>
      <c r="P22" s="286">
        <f t="shared" si="7"/>
        <v>2.0753845573359975</v>
      </c>
      <c r="Q22" s="286">
        <f t="shared" si="7"/>
        <v>11.91182055083716</v>
      </c>
    </row>
    <row r="23" spans="1:17" ht="12.75">
      <c r="A23" s="10"/>
      <c r="B23" s="26"/>
      <c r="C23" s="26"/>
      <c r="D23" s="2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4.25" customHeight="1">
      <c r="A24" s="666" t="s">
        <v>666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</row>
    <row r="25" spans="1:17" ht="14.25" customHeight="1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</row>
    <row r="26" spans="1:17" ht="14.25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</row>
    <row r="27" spans="1:17" ht="14.25" customHeight="1">
      <c r="A27" s="468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</row>
    <row r="28" spans="1:17" ht="15.75" customHeight="1">
      <c r="A28" s="2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6" ht="12.75">
      <c r="A29" s="13" t="s">
        <v>19</v>
      </c>
      <c r="B29" s="13"/>
      <c r="C29" s="13"/>
      <c r="D29" s="13"/>
      <c r="E29" s="13"/>
      <c r="F29" s="13"/>
      <c r="G29" s="13"/>
      <c r="H29" s="13"/>
      <c r="I29" s="13"/>
      <c r="O29" s="295" t="s">
        <v>890</v>
      </c>
      <c r="P29" s="14"/>
    </row>
    <row r="30" spans="15:16" ht="12.75">
      <c r="O30" s="295" t="s">
        <v>891</v>
      </c>
      <c r="P30" s="14"/>
    </row>
    <row r="31" spans="15:16" ht="12.75">
      <c r="O31" s="295" t="s">
        <v>892</v>
      </c>
      <c r="P31" s="14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7" t="s">
        <v>82</v>
      </c>
      <c r="P32" s="13"/>
      <c r="Q32" s="13"/>
      <c r="S32" s="562"/>
      <c r="T32" s="562"/>
      <c r="U32" s="562"/>
    </row>
  </sheetData>
  <sheetProtection/>
  <mergeCells count="15">
    <mergeCell ref="O11:Q11"/>
    <mergeCell ref="L11:N11"/>
    <mergeCell ref="C11:E11"/>
    <mergeCell ref="F11:H11"/>
    <mergeCell ref="A24:Q24"/>
    <mergeCell ref="S32:U32"/>
    <mergeCell ref="P1:Q1"/>
    <mergeCell ref="A2:Q2"/>
    <mergeCell ref="A3:Q3"/>
    <mergeCell ref="N10:Q10"/>
    <mergeCell ref="A6:Q6"/>
    <mergeCell ref="A11:A12"/>
    <mergeCell ref="B11:B12"/>
    <mergeCell ref="I11:K11"/>
    <mergeCell ref="A9:B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421875" style="14" customWidth="1"/>
    <col min="2" max="2" width="10.7109375" style="14" customWidth="1"/>
    <col min="3" max="17" width="9.8515625" style="14" customWidth="1"/>
    <col min="18" max="16384" width="9.140625" style="14" customWidth="1"/>
  </cols>
  <sheetData>
    <row r="1" spans="8:21" ht="15">
      <c r="H1" s="30"/>
      <c r="I1" s="30"/>
      <c r="J1" s="30"/>
      <c r="K1" s="30"/>
      <c r="L1" s="30"/>
      <c r="M1" s="30"/>
      <c r="N1" s="30"/>
      <c r="O1" s="30"/>
      <c r="P1" s="620" t="s">
        <v>89</v>
      </c>
      <c r="Q1" s="620"/>
      <c r="R1" s="612"/>
      <c r="T1" s="37"/>
      <c r="U1" s="37"/>
    </row>
    <row r="2" spans="1:21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12"/>
      <c r="S2" s="39"/>
      <c r="T2" s="39"/>
      <c r="U2" s="39"/>
    </row>
    <row r="3" spans="1:21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612"/>
      <c r="S3" s="38"/>
      <c r="T3" s="38"/>
      <c r="U3" s="38"/>
    </row>
    <row r="4" ht="10.5" customHeight="1">
      <c r="R4" s="612"/>
    </row>
    <row r="5" spans="1:18" ht="9" customHeight="1">
      <c r="A5" s="22"/>
      <c r="B5" s="22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  <c r="Q5" s="19"/>
      <c r="R5" s="612"/>
    </row>
    <row r="6" spans="2:18" ht="18" customHeight="1">
      <c r="B6" s="97"/>
      <c r="C6" s="97"/>
      <c r="D6" s="518" t="s">
        <v>843</v>
      </c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R6" s="612"/>
    </row>
    <row r="7" ht="5.25" customHeight="1">
      <c r="R7" s="612"/>
    </row>
    <row r="8" spans="1:18" ht="12.75">
      <c r="A8" s="562" t="s">
        <v>888</v>
      </c>
      <c r="B8" s="562"/>
      <c r="Q8" s="28" t="s">
        <v>20</v>
      </c>
      <c r="R8" s="612"/>
    </row>
    <row r="9" spans="1:19" ht="15.75">
      <c r="A9" s="12"/>
      <c r="N9" s="644" t="s">
        <v>777</v>
      </c>
      <c r="O9" s="644"/>
      <c r="P9" s="644"/>
      <c r="Q9" s="644"/>
      <c r="R9" s="612"/>
      <c r="S9" s="19"/>
    </row>
    <row r="10" spans="1:18" ht="36.75" customHeight="1">
      <c r="A10" s="658" t="s">
        <v>2</v>
      </c>
      <c r="B10" s="658" t="s">
        <v>3</v>
      </c>
      <c r="C10" s="632" t="s">
        <v>756</v>
      </c>
      <c r="D10" s="632"/>
      <c r="E10" s="632"/>
      <c r="F10" s="632" t="s">
        <v>788</v>
      </c>
      <c r="G10" s="632"/>
      <c r="H10" s="632"/>
      <c r="I10" s="660" t="s">
        <v>368</v>
      </c>
      <c r="J10" s="661"/>
      <c r="K10" s="662"/>
      <c r="L10" s="660" t="s">
        <v>90</v>
      </c>
      <c r="M10" s="661"/>
      <c r="N10" s="662"/>
      <c r="O10" s="663" t="s">
        <v>787</v>
      </c>
      <c r="P10" s="664"/>
      <c r="Q10" s="665"/>
      <c r="R10" s="612"/>
    </row>
    <row r="11" spans="1:17" ht="39.75" customHeight="1">
      <c r="A11" s="659"/>
      <c r="B11" s="659"/>
      <c r="C11" s="281" t="s">
        <v>109</v>
      </c>
      <c r="D11" s="281" t="s">
        <v>663</v>
      </c>
      <c r="E11" s="281" t="s">
        <v>16</v>
      </c>
      <c r="F11" s="281" t="s">
        <v>109</v>
      </c>
      <c r="G11" s="281" t="s">
        <v>664</v>
      </c>
      <c r="H11" s="281" t="s">
        <v>16</v>
      </c>
      <c r="I11" s="281" t="s">
        <v>109</v>
      </c>
      <c r="J11" s="281" t="s">
        <v>664</v>
      </c>
      <c r="K11" s="281" t="s">
        <v>16</v>
      </c>
      <c r="L11" s="281" t="s">
        <v>109</v>
      </c>
      <c r="M11" s="281" t="s">
        <v>664</v>
      </c>
      <c r="N11" s="281" t="s">
        <v>16</v>
      </c>
      <c r="O11" s="281" t="s">
        <v>228</v>
      </c>
      <c r="P11" s="281" t="s">
        <v>665</v>
      </c>
      <c r="Q11" s="281" t="s">
        <v>110</v>
      </c>
    </row>
    <row r="12" spans="1:17" s="61" customFormat="1" ht="12.75">
      <c r="A12" s="308">
        <v>1</v>
      </c>
      <c r="B12" s="308">
        <v>2</v>
      </c>
      <c r="C12" s="308">
        <v>3</v>
      </c>
      <c r="D12" s="308">
        <v>4</v>
      </c>
      <c r="E12" s="308">
        <v>5</v>
      </c>
      <c r="F12" s="308">
        <v>6</v>
      </c>
      <c r="G12" s="308">
        <v>7</v>
      </c>
      <c r="H12" s="308">
        <v>8</v>
      </c>
      <c r="I12" s="308">
        <v>9</v>
      </c>
      <c r="J12" s="308">
        <v>10</v>
      </c>
      <c r="K12" s="308">
        <v>11</v>
      </c>
      <c r="L12" s="308">
        <v>12</v>
      </c>
      <c r="M12" s="308">
        <v>13</v>
      </c>
      <c r="N12" s="308">
        <v>14</v>
      </c>
      <c r="O12" s="308">
        <v>15</v>
      </c>
      <c r="P12" s="308">
        <v>16</v>
      </c>
      <c r="Q12" s="308">
        <v>17</v>
      </c>
    </row>
    <row r="13" spans="1:17" ht="12.75">
      <c r="A13" s="128">
        <v>1</v>
      </c>
      <c r="B13" s="305" t="s">
        <v>879</v>
      </c>
      <c r="C13" s="292">
        <v>110.97519841065241</v>
      </c>
      <c r="D13" s="292">
        <v>19.95956805946986</v>
      </c>
      <c r="E13" s="286">
        <f>SUM(C13:D13)</f>
        <v>130.93476647012227</v>
      </c>
      <c r="F13" s="292">
        <v>10.13787816649519</v>
      </c>
      <c r="G13" s="292">
        <v>10.238599609201898</v>
      </c>
      <c r="H13" s="286">
        <f>SUM(F13:G13)</f>
        <v>20.37647777569709</v>
      </c>
      <c r="I13" s="292">
        <v>111.98941511911653</v>
      </c>
      <c r="J13" s="292">
        <v>10.064681490865578</v>
      </c>
      <c r="K13" s="286">
        <f>SUM(I13:J13)</f>
        <v>122.05409660998211</v>
      </c>
      <c r="L13" s="292">
        <v>110.78037584959364</v>
      </c>
      <c r="M13" s="292">
        <v>18.9043921281965</v>
      </c>
      <c r="N13" s="286">
        <f>SUM(L13:M13)</f>
        <v>129.68476797779013</v>
      </c>
      <c r="O13" s="292">
        <f>F13+I13-L13</f>
        <v>11.346917436018074</v>
      </c>
      <c r="P13" s="292">
        <f>G13+J13-M13</f>
        <v>1.3988889718709778</v>
      </c>
      <c r="Q13" s="286">
        <f>SUM(O13:P13)</f>
        <v>12.745806407889052</v>
      </c>
    </row>
    <row r="14" spans="1:17" ht="12.75">
      <c r="A14" s="128">
        <v>2</v>
      </c>
      <c r="B14" s="305" t="s">
        <v>880</v>
      </c>
      <c r="C14" s="292">
        <v>59.457930523211004</v>
      </c>
      <c r="D14" s="292">
        <v>10.693872396260973</v>
      </c>
      <c r="E14" s="286">
        <f aca="true" t="shared" si="0" ref="E14:E20">SUM(C14:D14)</f>
        <v>70.15180291947198</v>
      </c>
      <c r="F14" s="292">
        <v>5.431639360046314</v>
      </c>
      <c r="G14" s="292">
        <v>5.485603566719705</v>
      </c>
      <c r="H14" s="286">
        <f aca="true" t="shared" si="1" ref="H14:H20">SUM(F14:G14)</f>
        <v>10.917242926766018</v>
      </c>
      <c r="I14" s="292">
        <v>60.0013242494758</v>
      </c>
      <c r="J14" s="292">
        <v>5.392422283470241</v>
      </c>
      <c r="K14" s="286">
        <f aca="true" t="shared" si="2" ref="K14:K20">SUM(I14:J14)</f>
        <v>65.39374653294604</v>
      </c>
      <c r="L14" s="292">
        <v>59.3535491256944</v>
      </c>
      <c r="M14" s="292">
        <v>10.128533670942758</v>
      </c>
      <c r="N14" s="286">
        <f aca="true" t="shared" si="3" ref="N14:N20">SUM(L14:M14)</f>
        <v>69.48208279663716</v>
      </c>
      <c r="O14" s="292">
        <f aca="true" t="shared" si="4" ref="O14:P20">F14+I14-L14</f>
        <v>6.079414483827719</v>
      </c>
      <c r="P14" s="292">
        <f t="shared" si="4"/>
        <v>0.7494921792471878</v>
      </c>
      <c r="Q14" s="286">
        <f aca="true" t="shared" si="5" ref="Q14:Q20">SUM(O14:P14)</f>
        <v>6.828906663074907</v>
      </c>
    </row>
    <row r="15" spans="1:17" ht="12.75">
      <c r="A15" s="128">
        <v>3</v>
      </c>
      <c r="B15" s="305" t="s">
        <v>881</v>
      </c>
      <c r="C15" s="292">
        <v>41.45382665210761</v>
      </c>
      <c r="D15" s="292">
        <v>7.455724218004966</v>
      </c>
      <c r="E15" s="286">
        <f t="shared" si="0"/>
        <v>48.909550870112575</v>
      </c>
      <c r="F15" s="292">
        <v>3.786916808014811</v>
      </c>
      <c r="G15" s="292">
        <v>3.824540432805855</v>
      </c>
      <c r="H15" s="286">
        <f t="shared" si="1"/>
        <v>7.611457240820666</v>
      </c>
      <c r="I15" s="292">
        <v>41.83267854174124</v>
      </c>
      <c r="J15" s="292">
        <v>3.7595748221790886</v>
      </c>
      <c r="K15" s="286">
        <f t="shared" si="2"/>
        <v>45.59225336392033</v>
      </c>
      <c r="L15" s="292">
        <v>41.38105236749525</v>
      </c>
      <c r="M15" s="292">
        <v>7.0615723645374775</v>
      </c>
      <c r="N15" s="286">
        <f t="shared" si="3"/>
        <v>48.442624732032726</v>
      </c>
      <c r="O15" s="292">
        <f t="shared" si="4"/>
        <v>4.238542982260796</v>
      </c>
      <c r="P15" s="292">
        <f t="shared" si="4"/>
        <v>0.5225428904474665</v>
      </c>
      <c r="Q15" s="286">
        <f t="shared" si="5"/>
        <v>4.761085872708263</v>
      </c>
    </row>
    <row r="16" spans="1:17" ht="12.75">
      <c r="A16" s="128">
        <v>4</v>
      </c>
      <c r="B16" s="305" t="s">
        <v>882</v>
      </c>
      <c r="C16" s="292">
        <v>70.70643558759853</v>
      </c>
      <c r="D16" s="292">
        <v>12.716984817913406</v>
      </c>
      <c r="E16" s="286">
        <f t="shared" si="0"/>
        <v>83.42342040551193</v>
      </c>
      <c r="F16" s="292">
        <v>6.459220076559083</v>
      </c>
      <c r="G16" s="292">
        <v>6.523393462171596</v>
      </c>
      <c r="H16" s="286">
        <f t="shared" si="1"/>
        <v>12.982613538730678</v>
      </c>
      <c r="I16" s="292">
        <v>71.35263085821677</v>
      </c>
      <c r="J16" s="292">
        <v>6.4125837460568365</v>
      </c>
      <c r="K16" s="286">
        <f t="shared" si="2"/>
        <v>77.76521460427361</v>
      </c>
      <c r="L16" s="292">
        <v>70.5823068717972</v>
      </c>
      <c r="M16" s="292">
        <v>12.044692899658989</v>
      </c>
      <c r="N16" s="286">
        <f t="shared" si="3"/>
        <v>82.62699977145618</v>
      </c>
      <c r="O16" s="292">
        <f t="shared" si="4"/>
        <v>7.229544062978647</v>
      </c>
      <c r="P16" s="292">
        <f t="shared" si="4"/>
        <v>0.8912843085694444</v>
      </c>
      <c r="Q16" s="286">
        <f t="shared" si="5"/>
        <v>8.120828371548091</v>
      </c>
    </row>
    <row r="17" spans="1:17" ht="12.75">
      <c r="A17" s="128">
        <v>5</v>
      </c>
      <c r="B17" s="305" t="s">
        <v>883</v>
      </c>
      <c r="C17" s="292">
        <v>95.73679526889202</v>
      </c>
      <c r="D17" s="292">
        <v>17.21884806994461</v>
      </c>
      <c r="E17" s="286">
        <f t="shared" si="0"/>
        <v>112.95564333883664</v>
      </c>
      <c r="F17" s="292">
        <v>8.745809697904145</v>
      </c>
      <c r="G17" s="292">
        <v>8.832700717498609</v>
      </c>
      <c r="H17" s="286">
        <f t="shared" si="1"/>
        <v>17.578510415402754</v>
      </c>
      <c r="I17" s="292">
        <v>96.6117462378213</v>
      </c>
      <c r="J17" s="292">
        <v>8.682663920744236</v>
      </c>
      <c r="K17" s="286">
        <f t="shared" si="2"/>
        <v>105.29441015856553</v>
      </c>
      <c r="L17" s="292">
        <v>95.5687244935389</v>
      </c>
      <c r="M17" s="292">
        <v>16.30856213622484</v>
      </c>
      <c r="N17" s="286">
        <f t="shared" si="3"/>
        <v>111.87728662976373</v>
      </c>
      <c r="O17" s="292">
        <f t="shared" si="4"/>
        <v>9.788831442186549</v>
      </c>
      <c r="P17" s="292">
        <f t="shared" si="4"/>
        <v>1.2068025020180038</v>
      </c>
      <c r="Q17" s="286">
        <f t="shared" si="5"/>
        <v>10.995633944204553</v>
      </c>
    </row>
    <row r="18" spans="1:17" ht="12.75">
      <c r="A18" s="128">
        <v>6</v>
      </c>
      <c r="B18" s="305" t="s">
        <v>886</v>
      </c>
      <c r="C18" s="292">
        <v>46.99688208325911</v>
      </c>
      <c r="D18" s="292">
        <v>8.452676633679696</v>
      </c>
      <c r="E18" s="286">
        <f t="shared" si="0"/>
        <v>55.4495587169388</v>
      </c>
      <c r="F18" s="292">
        <v>4.293289596132748</v>
      </c>
      <c r="G18" s="292">
        <v>4.335944115646439</v>
      </c>
      <c r="H18" s="286">
        <f t="shared" si="1"/>
        <v>8.629233711779186</v>
      </c>
      <c r="I18" s="292">
        <v>47.42639267424881</v>
      </c>
      <c r="J18" s="292">
        <v>4.262291539064879</v>
      </c>
      <c r="K18" s="286">
        <f t="shared" si="2"/>
        <v>51.68868421331369</v>
      </c>
      <c r="L18" s="292">
        <v>46.914376685112785</v>
      </c>
      <c r="M18" s="292">
        <v>8.005820223154137</v>
      </c>
      <c r="N18" s="286">
        <f t="shared" si="3"/>
        <v>54.920196908266924</v>
      </c>
      <c r="O18" s="292">
        <f t="shared" si="4"/>
        <v>4.805305585268769</v>
      </c>
      <c r="P18" s="292">
        <f t="shared" si="4"/>
        <v>0.5924154315571801</v>
      </c>
      <c r="Q18" s="286">
        <f t="shared" si="5"/>
        <v>5.397721016825949</v>
      </c>
    </row>
    <row r="19" spans="1:17" ht="12.75">
      <c r="A19" s="128">
        <v>7</v>
      </c>
      <c r="B19" s="305" t="s">
        <v>884</v>
      </c>
      <c r="C19" s="292">
        <v>30.768288154946415</v>
      </c>
      <c r="D19" s="292">
        <v>5.533864776069499</v>
      </c>
      <c r="E19" s="286">
        <f t="shared" si="0"/>
        <v>36.30215293101591</v>
      </c>
      <c r="F19" s="292">
        <v>2.8107645777952706</v>
      </c>
      <c r="G19" s="292">
        <v>2.8386899738924622</v>
      </c>
      <c r="H19" s="286">
        <f t="shared" si="1"/>
        <v>5.649454551687732</v>
      </c>
      <c r="I19" s="292">
        <v>31.049483524583074</v>
      </c>
      <c r="J19" s="292">
        <v>2.790470526151206</v>
      </c>
      <c r="K19" s="286">
        <f t="shared" si="2"/>
        <v>33.83995405073428</v>
      </c>
      <c r="L19" s="292">
        <v>30.71427287240049</v>
      </c>
      <c r="M19" s="292">
        <v>5.2413133089620025</v>
      </c>
      <c r="N19" s="286">
        <f t="shared" si="3"/>
        <v>35.95558618136249</v>
      </c>
      <c r="O19" s="292">
        <f t="shared" si="4"/>
        <v>3.1459752299778536</v>
      </c>
      <c r="P19" s="292">
        <f t="shared" si="4"/>
        <v>0.3878471910816659</v>
      </c>
      <c r="Q19" s="286">
        <f t="shared" si="5"/>
        <v>3.5338224210595195</v>
      </c>
    </row>
    <row r="20" spans="1:17" ht="12.75">
      <c r="A20" s="128">
        <v>8</v>
      </c>
      <c r="B20" s="305" t="s">
        <v>885</v>
      </c>
      <c r="C20" s="292">
        <v>31.13638167967132</v>
      </c>
      <c r="D20" s="292">
        <v>5.6000686474229</v>
      </c>
      <c r="E20" s="286">
        <f t="shared" si="0"/>
        <v>36.73645032709422</v>
      </c>
      <c r="F20" s="292">
        <v>2.8443908957562276</v>
      </c>
      <c r="G20" s="292">
        <v>2.872650374706095</v>
      </c>
      <c r="H20" s="286">
        <f t="shared" si="1"/>
        <v>5.717041270462323</v>
      </c>
      <c r="I20" s="292">
        <v>31.420941103694908</v>
      </c>
      <c r="J20" s="292">
        <v>2.8238540581319036</v>
      </c>
      <c r="K20" s="286">
        <f t="shared" si="2"/>
        <v>34.244795161826815</v>
      </c>
      <c r="L20" s="292">
        <v>31.081720190367285</v>
      </c>
      <c r="M20" s="292">
        <v>5.304017268323266</v>
      </c>
      <c r="N20" s="286">
        <f t="shared" si="3"/>
        <v>36.38573745869055</v>
      </c>
      <c r="O20" s="292">
        <f t="shared" si="4"/>
        <v>3.1836118090838497</v>
      </c>
      <c r="P20" s="292">
        <f t="shared" si="4"/>
        <v>0.3924871645147334</v>
      </c>
      <c r="Q20" s="286">
        <f t="shared" si="5"/>
        <v>3.576098973598583</v>
      </c>
    </row>
    <row r="21" spans="1:17" ht="12.75">
      <c r="A21" s="135" t="s">
        <v>16</v>
      </c>
      <c r="B21" s="135"/>
      <c r="C21" s="286">
        <f aca="true" t="shared" si="6" ref="C21:Q21">SUM(C13:C20)</f>
        <v>487.2317383603384</v>
      </c>
      <c r="D21" s="286">
        <f t="shared" si="6"/>
        <v>87.63160761876591</v>
      </c>
      <c r="E21" s="286">
        <f t="shared" si="6"/>
        <v>574.8633459791042</v>
      </c>
      <c r="F21" s="286">
        <f t="shared" si="6"/>
        <v>44.509909178703786</v>
      </c>
      <c r="G21" s="286">
        <f t="shared" si="6"/>
        <v>44.95212225264267</v>
      </c>
      <c r="H21" s="286">
        <f t="shared" si="6"/>
        <v>89.46203143134645</v>
      </c>
      <c r="I21" s="286">
        <f t="shared" si="6"/>
        <v>491.68461230889847</v>
      </c>
      <c r="J21" s="286">
        <f t="shared" si="6"/>
        <v>44.18854238666397</v>
      </c>
      <c r="K21" s="286">
        <f t="shared" si="6"/>
        <v>535.8731546955624</v>
      </c>
      <c r="L21" s="286">
        <f t="shared" si="6"/>
        <v>486.37637845599994</v>
      </c>
      <c r="M21" s="286">
        <f t="shared" si="6"/>
        <v>82.99890399999997</v>
      </c>
      <c r="N21" s="286">
        <f t="shared" si="6"/>
        <v>569.3752824559999</v>
      </c>
      <c r="O21" s="286">
        <f t="shared" si="6"/>
        <v>49.818143031602254</v>
      </c>
      <c r="P21" s="286">
        <f t="shared" si="6"/>
        <v>6.14176063930666</v>
      </c>
      <c r="Q21" s="286">
        <f t="shared" si="6"/>
        <v>55.95990367090892</v>
      </c>
    </row>
    <row r="22" spans="1:17" ht="12.75">
      <c r="A22" s="10"/>
      <c r="B22" s="26"/>
      <c r="C22" s="26"/>
      <c r="D22" s="2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4.25" customHeight="1">
      <c r="A23" s="666" t="s">
        <v>667</v>
      </c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</row>
    <row r="24" spans="1:17" ht="14.25" customHeight="1">
      <c r="A24" s="468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</row>
    <row r="25" spans="1:17" ht="14.25" customHeight="1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</row>
    <row r="26" spans="1:17" ht="15.75" customHeight="1">
      <c r="A26" s="2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6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O27" s="295" t="s">
        <v>890</v>
      </c>
      <c r="P27" s="14"/>
    </row>
    <row r="28" spans="15:16" ht="12.75">
      <c r="O28" s="295" t="s">
        <v>891</v>
      </c>
      <c r="P28" s="14"/>
    </row>
    <row r="29" spans="15:16" ht="12.75">
      <c r="O29" s="295" t="s">
        <v>892</v>
      </c>
      <c r="P29" s="14"/>
    </row>
    <row r="30" spans="1:2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7" t="s">
        <v>82</v>
      </c>
      <c r="P30" s="13"/>
      <c r="Q30" s="13"/>
      <c r="S30" s="562"/>
      <c r="T30" s="562"/>
      <c r="U30" s="562"/>
    </row>
  </sheetData>
  <sheetProtection/>
  <mergeCells count="16">
    <mergeCell ref="S30:U30"/>
    <mergeCell ref="R1:R10"/>
    <mergeCell ref="I10:K10"/>
    <mergeCell ref="L10:N10"/>
    <mergeCell ref="O10:Q10"/>
    <mergeCell ref="A8:B8"/>
    <mergeCell ref="A23:Q23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80" zoomScaleNormal="80" zoomScaleSheetLayoutView="77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67" t="s">
        <v>63</v>
      </c>
      <c r="R1" s="667"/>
      <c r="S1" s="667"/>
      <c r="T1" s="667"/>
      <c r="U1" s="667"/>
      <c r="V1" s="667"/>
    </row>
    <row r="3" spans="1:22" ht="15">
      <c r="A3" s="625" t="s">
        <v>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</row>
    <row r="4" spans="1:22" ht="20.25">
      <c r="A4" s="581" t="s">
        <v>698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</row>
    <row r="5" spans="1:17" ht="15.75">
      <c r="A5" s="669" t="s">
        <v>944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</row>
    <row r="6" spans="1:21" ht="12.75">
      <c r="A6" s="30"/>
      <c r="B6" s="30"/>
      <c r="C6" s="1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8" spans="1:22" ht="15.75">
      <c r="A8" s="518" t="s">
        <v>845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</row>
    <row r="9" spans="1:22" ht="15.75">
      <c r="A9" s="4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Q9" s="30"/>
      <c r="R9" s="30"/>
      <c r="S9" s="30"/>
      <c r="U9" s="668" t="s">
        <v>219</v>
      </c>
      <c r="V9" s="668"/>
    </row>
    <row r="10" spans="16:22" ht="12.75">
      <c r="P10" s="610" t="s">
        <v>777</v>
      </c>
      <c r="Q10" s="610"/>
      <c r="R10" s="610"/>
      <c r="S10" s="610"/>
      <c r="T10" s="610"/>
      <c r="U10" s="610"/>
      <c r="V10" s="610"/>
    </row>
    <row r="11" spans="1:22" ht="28.5" customHeight="1">
      <c r="A11" s="658" t="s">
        <v>21</v>
      </c>
      <c r="B11" s="658" t="s">
        <v>199</v>
      </c>
      <c r="C11" s="658" t="s">
        <v>367</v>
      </c>
      <c r="D11" s="658" t="s">
        <v>471</v>
      </c>
      <c r="E11" s="539" t="s">
        <v>757</v>
      </c>
      <c r="F11" s="539"/>
      <c r="G11" s="539"/>
      <c r="H11" s="634" t="s">
        <v>788</v>
      </c>
      <c r="I11" s="635"/>
      <c r="J11" s="636"/>
      <c r="K11" s="660" t="s">
        <v>369</v>
      </c>
      <c r="L11" s="661"/>
      <c r="M11" s="662"/>
      <c r="N11" s="639" t="s">
        <v>152</v>
      </c>
      <c r="O11" s="640"/>
      <c r="P11" s="633"/>
      <c r="Q11" s="632" t="s">
        <v>789</v>
      </c>
      <c r="R11" s="632"/>
      <c r="S11" s="632"/>
      <c r="T11" s="658" t="s">
        <v>241</v>
      </c>
      <c r="U11" s="658" t="s">
        <v>421</v>
      </c>
      <c r="V11" s="658" t="s">
        <v>370</v>
      </c>
    </row>
    <row r="12" spans="1:22" ht="38.25">
      <c r="A12" s="659"/>
      <c r="B12" s="659"/>
      <c r="C12" s="659"/>
      <c r="D12" s="659"/>
      <c r="E12" s="281" t="s">
        <v>174</v>
      </c>
      <c r="F12" s="281" t="s">
        <v>200</v>
      </c>
      <c r="G12" s="281" t="s">
        <v>16</v>
      </c>
      <c r="H12" s="281" t="s">
        <v>174</v>
      </c>
      <c r="I12" s="281" t="s">
        <v>200</v>
      </c>
      <c r="J12" s="281" t="s">
        <v>16</v>
      </c>
      <c r="K12" s="281" t="s">
        <v>174</v>
      </c>
      <c r="L12" s="281" t="s">
        <v>200</v>
      </c>
      <c r="M12" s="281" t="s">
        <v>16</v>
      </c>
      <c r="N12" s="281" t="s">
        <v>174</v>
      </c>
      <c r="O12" s="281" t="s">
        <v>200</v>
      </c>
      <c r="P12" s="281" t="s">
        <v>16</v>
      </c>
      <c r="Q12" s="281" t="s">
        <v>229</v>
      </c>
      <c r="R12" s="281" t="s">
        <v>211</v>
      </c>
      <c r="S12" s="281" t="s">
        <v>212</v>
      </c>
      <c r="T12" s="659"/>
      <c r="U12" s="659"/>
      <c r="V12" s="659"/>
    </row>
    <row r="13" spans="1:22" ht="12.75">
      <c r="A13" s="128">
        <v>1</v>
      </c>
      <c r="B13" s="92">
        <v>2</v>
      </c>
      <c r="C13" s="309">
        <v>3</v>
      </c>
      <c r="D13" s="92">
        <v>4</v>
      </c>
      <c r="E13" s="92">
        <v>5</v>
      </c>
      <c r="F13" s="309">
        <v>6</v>
      </c>
      <c r="G13" s="92">
        <v>7</v>
      </c>
      <c r="H13" s="92">
        <v>8</v>
      </c>
      <c r="I13" s="309">
        <v>9</v>
      </c>
      <c r="J13" s="92">
        <v>10</v>
      </c>
      <c r="K13" s="92">
        <v>11</v>
      </c>
      <c r="L13" s="309">
        <v>12</v>
      </c>
      <c r="M13" s="92">
        <v>13</v>
      </c>
      <c r="N13" s="92">
        <v>14</v>
      </c>
      <c r="O13" s="309">
        <v>15</v>
      </c>
      <c r="P13" s="92">
        <v>16</v>
      </c>
      <c r="Q13" s="92">
        <v>17</v>
      </c>
      <c r="R13" s="309">
        <v>18</v>
      </c>
      <c r="S13" s="92">
        <v>19</v>
      </c>
      <c r="T13" s="92">
        <v>20</v>
      </c>
      <c r="U13" s="309">
        <v>21</v>
      </c>
      <c r="V13" s="92">
        <v>22</v>
      </c>
    </row>
    <row r="14" spans="1:22" ht="15" customHeight="1">
      <c r="A14" s="128">
        <v>1</v>
      </c>
      <c r="B14" s="305" t="s">
        <v>879</v>
      </c>
      <c r="C14" s="309">
        <v>588</v>
      </c>
      <c r="D14" s="316">
        <v>527</v>
      </c>
      <c r="E14" s="309">
        <f>C14*10*900/100000</f>
        <v>52.92</v>
      </c>
      <c r="F14" s="309">
        <f>C14*600*10/100000</f>
        <v>35.28</v>
      </c>
      <c r="G14" s="135">
        <f>SUM(E14:F14)</f>
        <v>88.2</v>
      </c>
      <c r="H14" s="311">
        <v>4.815990852662528</v>
      </c>
      <c r="I14" s="311">
        <v>3.685132963083957</v>
      </c>
      <c r="J14" s="286">
        <f>SUM(H14:I14)</f>
        <v>8.501123815746485</v>
      </c>
      <c r="K14" s="311">
        <v>46.72316727213072</v>
      </c>
      <c r="L14" s="311">
        <v>30.635701149425277</v>
      </c>
      <c r="M14" s="286">
        <f>SUM(K14:L14)</f>
        <v>77.358868421556</v>
      </c>
      <c r="N14" s="311">
        <v>48.82176870303822</v>
      </c>
      <c r="O14" s="311">
        <v>32.54784580202548</v>
      </c>
      <c r="P14" s="286">
        <f>SUM(N14:O14)</f>
        <v>81.3696145050637</v>
      </c>
      <c r="Q14" s="311">
        <f>H14+K14-N14</f>
        <v>2.717389421755037</v>
      </c>
      <c r="R14" s="311">
        <f>I14+L14-O14</f>
        <v>1.772988310483754</v>
      </c>
      <c r="S14" s="311">
        <f>J14+M14-P14</f>
        <v>4.490377732238784</v>
      </c>
      <c r="T14" s="316" t="s">
        <v>920</v>
      </c>
      <c r="U14" s="316">
        <v>527</v>
      </c>
      <c r="V14" s="316">
        <v>527</v>
      </c>
    </row>
    <row r="15" spans="1:22" s="429" customFormat="1" ht="15" customHeight="1">
      <c r="A15" s="326">
        <v>2</v>
      </c>
      <c r="B15" s="327" t="s">
        <v>880</v>
      </c>
      <c r="C15" s="316">
        <v>297</v>
      </c>
      <c r="D15" s="316">
        <v>249</v>
      </c>
      <c r="E15" s="316">
        <f aca="true" t="shared" si="0" ref="E15:E21">C15*10*900/100000</f>
        <v>26.73</v>
      </c>
      <c r="F15" s="316">
        <f aca="true" t="shared" si="1" ref="F15:F21">C15*600*10/100000</f>
        <v>17.82</v>
      </c>
      <c r="G15" s="322">
        <f aca="true" t="shared" si="2" ref="G15:G21">SUM(E15:F15)</f>
        <v>44.55</v>
      </c>
      <c r="H15" s="318">
        <v>2.4325668082326035</v>
      </c>
      <c r="I15" s="318">
        <v>1.8613681803332232</v>
      </c>
      <c r="J15" s="323">
        <f aca="true" t="shared" si="3" ref="J15:J21">SUM(H15:I15)</f>
        <v>4.293934988565827</v>
      </c>
      <c r="K15" s="318">
        <v>23.599967142555826</v>
      </c>
      <c r="L15" s="318">
        <v>15.474155172413788</v>
      </c>
      <c r="M15" s="323">
        <f aca="true" t="shared" si="4" ref="M15:M21">SUM(K15:L15)</f>
        <v>39.074122314969614</v>
      </c>
      <c r="N15" s="318">
        <v>24.65997500816726</v>
      </c>
      <c r="O15" s="318">
        <v>16.439983338778177</v>
      </c>
      <c r="P15" s="323">
        <f aca="true" t="shared" si="5" ref="P15:P21">SUM(N15:O15)</f>
        <v>41.09995834694544</v>
      </c>
      <c r="Q15" s="318">
        <f aca="true" t="shared" si="6" ref="Q15:S21">H15+K15-N15</f>
        <v>1.3725589426211684</v>
      </c>
      <c r="R15" s="318">
        <f aca="true" t="shared" si="7" ref="R15:R21">I15+L15-O15</f>
        <v>0.8955400139688336</v>
      </c>
      <c r="S15" s="318">
        <f t="shared" si="6"/>
        <v>2.268098956589995</v>
      </c>
      <c r="T15" s="316" t="s">
        <v>920</v>
      </c>
      <c r="U15" s="316">
        <v>249</v>
      </c>
      <c r="V15" s="316">
        <v>249</v>
      </c>
    </row>
    <row r="16" spans="1:22" s="429" customFormat="1" ht="15" customHeight="1">
      <c r="A16" s="326">
        <v>3</v>
      </c>
      <c r="B16" s="327" t="s">
        <v>881</v>
      </c>
      <c r="C16" s="316">
        <v>225</v>
      </c>
      <c r="D16" s="316">
        <v>204</v>
      </c>
      <c r="E16" s="316">
        <f t="shared" si="0"/>
        <v>20.25</v>
      </c>
      <c r="F16" s="316">
        <f t="shared" si="1"/>
        <v>13.5</v>
      </c>
      <c r="G16" s="322">
        <f t="shared" si="2"/>
        <v>33.75</v>
      </c>
      <c r="H16" s="318">
        <v>1.8428536426004571</v>
      </c>
      <c r="I16" s="318">
        <v>1.410127409343351</v>
      </c>
      <c r="J16" s="323">
        <f t="shared" si="3"/>
        <v>3.252981051943808</v>
      </c>
      <c r="K16" s="318">
        <v>17.878762986784714</v>
      </c>
      <c r="L16" s="318">
        <v>11.722844827586202</v>
      </c>
      <c r="M16" s="323">
        <f t="shared" si="4"/>
        <v>29.601607814370915</v>
      </c>
      <c r="N16" s="318">
        <v>18.68179924861156</v>
      </c>
      <c r="O16" s="318">
        <v>12.45453283240771</v>
      </c>
      <c r="P16" s="323">
        <f t="shared" si="5"/>
        <v>31.13633208101927</v>
      </c>
      <c r="Q16" s="318">
        <f t="shared" si="6"/>
        <v>1.0398173807736093</v>
      </c>
      <c r="R16" s="318">
        <f t="shared" si="7"/>
        <v>0.6784394045218445</v>
      </c>
      <c r="S16" s="318">
        <f t="shared" si="6"/>
        <v>1.718256785295452</v>
      </c>
      <c r="T16" s="326" t="s">
        <v>920</v>
      </c>
      <c r="U16" s="316">
        <v>204</v>
      </c>
      <c r="V16" s="316">
        <v>204</v>
      </c>
    </row>
    <row r="17" spans="1:22" s="429" customFormat="1" ht="15" customHeight="1">
      <c r="A17" s="326">
        <v>4</v>
      </c>
      <c r="B17" s="327" t="s">
        <v>882</v>
      </c>
      <c r="C17" s="316">
        <v>527</v>
      </c>
      <c r="D17" s="316">
        <v>526</v>
      </c>
      <c r="E17" s="316">
        <f t="shared" si="0"/>
        <v>47.43</v>
      </c>
      <c r="F17" s="316">
        <f t="shared" si="1"/>
        <v>31.62</v>
      </c>
      <c r="G17" s="322">
        <f t="shared" si="2"/>
        <v>79.05</v>
      </c>
      <c r="H17" s="318">
        <v>4.31637275400196</v>
      </c>
      <c r="I17" s="318">
        <v>3.3028317543286487</v>
      </c>
      <c r="J17" s="323">
        <f t="shared" si="3"/>
        <v>7.619204508330609</v>
      </c>
      <c r="K17" s="318">
        <v>41.87603597349131</v>
      </c>
      <c r="L17" s="318">
        <v>27.457507662835237</v>
      </c>
      <c r="M17" s="323">
        <f t="shared" si="4"/>
        <v>69.33354363632655</v>
      </c>
      <c r="N17" s="318">
        <v>43.756925351192415</v>
      </c>
      <c r="O17" s="318">
        <v>29.17128356746161</v>
      </c>
      <c r="P17" s="323">
        <f t="shared" si="5"/>
        <v>72.92820891865402</v>
      </c>
      <c r="Q17" s="318">
        <f t="shared" si="6"/>
        <v>2.4354833763008585</v>
      </c>
      <c r="R17" s="318">
        <f t="shared" si="7"/>
        <v>1.589055849702273</v>
      </c>
      <c r="S17" s="318">
        <f t="shared" si="6"/>
        <v>4.024539226003142</v>
      </c>
      <c r="T17" s="316" t="s">
        <v>920</v>
      </c>
      <c r="U17" s="316">
        <v>253</v>
      </c>
      <c r="V17" s="316">
        <v>253</v>
      </c>
    </row>
    <row r="18" spans="1:22" s="429" customFormat="1" ht="15" customHeight="1">
      <c r="A18" s="326">
        <v>5</v>
      </c>
      <c r="B18" s="327" t="s">
        <v>883</v>
      </c>
      <c r="C18" s="316">
        <v>643</v>
      </c>
      <c r="D18" s="316">
        <v>617</v>
      </c>
      <c r="E18" s="316">
        <f t="shared" si="0"/>
        <v>57.87</v>
      </c>
      <c r="F18" s="316">
        <f t="shared" si="1"/>
        <v>38.58</v>
      </c>
      <c r="G18" s="322">
        <f t="shared" si="2"/>
        <v>96.44999999999999</v>
      </c>
      <c r="H18" s="318">
        <v>5.266466187520418</v>
      </c>
      <c r="I18" s="318">
        <v>4.0298307742567765</v>
      </c>
      <c r="J18" s="323">
        <f t="shared" si="3"/>
        <v>9.296296961777195</v>
      </c>
      <c r="K18" s="318">
        <v>51.09353155778921</v>
      </c>
      <c r="L18" s="318">
        <v>33.50128544061301</v>
      </c>
      <c r="M18" s="323">
        <f t="shared" si="4"/>
        <v>84.59481699840222</v>
      </c>
      <c r="N18" s="318">
        <v>53.38843074158771</v>
      </c>
      <c r="O18" s="318">
        <v>35.59228716105847</v>
      </c>
      <c r="P18" s="323">
        <f t="shared" si="5"/>
        <v>88.98071790264618</v>
      </c>
      <c r="Q18" s="318">
        <f t="shared" si="6"/>
        <v>2.9715670037219155</v>
      </c>
      <c r="R18" s="318">
        <f t="shared" si="7"/>
        <v>1.938829053811311</v>
      </c>
      <c r="S18" s="318">
        <f t="shared" si="6"/>
        <v>4.910396057533234</v>
      </c>
      <c r="T18" s="316" t="s">
        <v>920</v>
      </c>
      <c r="U18" s="316">
        <v>617</v>
      </c>
      <c r="V18" s="316">
        <v>617</v>
      </c>
    </row>
    <row r="19" spans="1:22" s="429" customFormat="1" ht="15" customHeight="1">
      <c r="A19" s="326">
        <v>6</v>
      </c>
      <c r="B19" s="327" t="s">
        <v>886</v>
      </c>
      <c r="C19" s="316">
        <v>346</v>
      </c>
      <c r="D19" s="316">
        <v>335</v>
      </c>
      <c r="E19" s="316">
        <f t="shared" si="0"/>
        <v>31.14</v>
      </c>
      <c r="F19" s="316">
        <f t="shared" si="1"/>
        <v>20.76</v>
      </c>
      <c r="G19" s="322">
        <f t="shared" si="2"/>
        <v>51.900000000000006</v>
      </c>
      <c r="H19" s="318">
        <v>2.833899379287814</v>
      </c>
      <c r="I19" s="318">
        <v>2.168462593923553</v>
      </c>
      <c r="J19" s="323">
        <f t="shared" si="3"/>
        <v>5.002361973211367</v>
      </c>
      <c r="K19" s="318">
        <v>27.493564415233386</v>
      </c>
      <c r="L19" s="318">
        <v>18.027130268199226</v>
      </c>
      <c r="M19" s="323">
        <f t="shared" si="4"/>
        <v>45.52069468343261</v>
      </c>
      <c r="N19" s="318">
        <v>28.728455733420446</v>
      </c>
      <c r="O19" s="318">
        <v>19.1523038222803</v>
      </c>
      <c r="P19" s="323">
        <f t="shared" si="5"/>
        <v>47.88075955570075</v>
      </c>
      <c r="Q19" s="318">
        <f t="shared" si="6"/>
        <v>1.5990080611007542</v>
      </c>
      <c r="R19" s="318">
        <f t="shared" si="7"/>
        <v>1.043289039842481</v>
      </c>
      <c r="S19" s="318">
        <f t="shared" si="6"/>
        <v>2.6422971009432246</v>
      </c>
      <c r="T19" s="316" t="s">
        <v>920</v>
      </c>
      <c r="U19" s="316">
        <v>290</v>
      </c>
      <c r="V19" s="316">
        <v>290</v>
      </c>
    </row>
    <row r="20" spans="1:22" s="429" customFormat="1" ht="15" customHeight="1">
      <c r="A20" s="326">
        <v>7</v>
      </c>
      <c r="B20" s="327" t="s">
        <v>884</v>
      </c>
      <c r="C20" s="316">
        <v>298</v>
      </c>
      <c r="D20" s="316">
        <v>248</v>
      </c>
      <c r="E20" s="316">
        <f t="shared" si="0"/>
        <v>26.82</v>
      </c>
      <c r="F20" s="316">
        <f t="shared" si="1"/>
        <v>17.88</v>
      </c>
      <c r="G20" s="322">
        <f t="shared" si="2"/>
        <v>44.7</v>
      </c>
      <c r="H20" s="318">
        <v>2.4407572688663834</v>
      </c>
      <c r="I20" s="318">
        <v>1.8676354132636381</v>
      </c>
      <c r="J20" s="323">
        <f t="shared" si="3"/>
        <v>4.308392682130021</v>
      </c>
      <c r="K20" s="318">
        <v>23.67942831138598</v>
      </c>
      <c r="L20" s="318">
        <v>15.526256704980836</v>
      </c>
      <c r="M20" s="323">
        <f t="shared" si="4"/>
        <v>39.205685016366814</v>
      </c>
      <c r="N20" s="318">
        <v>24.74300522704998</v>
      </c>
      <c r="O20" s="318">
        <v>16.495336818033323</v>
      </c>
      <c r="P20" s="323">
        <f t="shared" si="5"/>
        <v>41.2383420450833</v>
      </c>
      <c r="Q20" s="318">
        <f t="shared" si="6"/>
        <v>1.3771803532023839</v>
      </c>
      <c r="R20" s="318">
        <f t="shared" si="7"/>
        <v>0.8985553002111502</v>
      </c>
      <c r="S20" s="318">
        <f t="shared" si="6"/>
        <v>2.275735653413534</v>
      </c>
      <c r="T20" s="326" t="s">
        <v>925</v>
      </c>
      <c r="U20" s="316">
        <v>47</v>
      </c>
      <c r="V20" s="316">
        <v>0</v>
      </c>
    </row>
    <row r="21" spans="1:22" s="429" customFormat="1" ht="15" customHeight="1">
      <c r="A21" s="326">
        <v>8</v>
      </c>
      <c r="B21" s="327" t="s">
        <v>885</v>
      </c>
      <c r="C21" s="316">
        <v>137</v>
      </c>
      <c r="D21" s="316">
        <v>116</v>
      </c>
      <c r="E21" s="316">
        <f t="shared" si="0"/>
        <v>12.33</v>
      </c>
      <c r="F21" s="316">
        <f t="shared" si="1"/>
        <v>8.22</v>
      </c>
      <c r="G21" s="322">
        <f t="shared" si="2"/>
        <v>20.55</v>
      </c>
      <c r="H21" s="318">
        <v>1.122093106827834</v>
      </c>
      <c r="I21" s="318">
        <v>0.8586109114668403</v>
      </c>
      <c r="J21" s="323">
        <f t="shared" si="3"/>
        <v>1.9807040182946742</v>
      </c>
      <c r="K21" s="318">
        <v>10.886180129731137</v>
      </c>
      <c r="L21" s="318">
        <v>7.137909961685821</v>
      </c>
      <c r="M21" s="323">
        <f t="shared" si="4"/>
        <v>18.02409009141696</v>
      </c>
      <c r="N21" s="318">
        <v>11.375139986932373</v>
      </c>
      <c r="O21" s="318">
        <v>7.5834266579549165</v>
      </c>
      <c r="P21" s="323">
        <f t="shared" si="5"/>
        <v>18.95856664488729</v>
      </c>
      <c r="Q21" s="318">
        <f t="shared" si="6"/>
        <v>0.6331332496265976</v>
      </c>
      <c r="R21" s="318">
        <f t="shared" si="7"/>
        <v>0.41309421519774503</v>
      </c>
      <c r="S21" s="318">
        <f t="shared" si="6"/>
        <v>1.0462274648243408</v>
      </c>
      <c r="T21" s="326" t="s">
        <v>925</v>
      </c>
      <c r="U21" s="316">
        <v>95</v>
      </c>
      <c r="V21" s="316">
        <v>0</v>
      </c>
    </row>
    <row r="22" spans="1:22" ht="15" customHeight="1">
      <c r="A22" s="135" t="s">
        <v>16</v>
      </c>
      <c r="B22" s="135"/>
      <c r="C22" s="135">
        <f>SUM(C14:C21)</f>
        <v>3061</v>
      </c>
      <c r="D22" s="135">
        <f aca="true" t="shared" si="8" ref="D22:V22">SUM(D14:D21)</f>
        <v>2822</v>
      </c>
      <c r="E22" s="135">
        <f t="shared" si="8"/>
        <v>275.49</v>
      </c>
      <c r="F22" s="135">
        <f t="shared" si="8"/>
        <v>183.66</v>
      </c>
      <c r="G22" s="135">
        <f t="shared" si="8"/>
        <v>459.15</v>
      </c>
      <c r="H22" s="286">
        <f t="shared" si="8"/>
        <v>25.071</v>
      </c>
      <c r="I22" s="286">
        <f t="shared" si="8"/>
        <v>19.183999999999987</v>
      </c>
      <c r="J22" s="286">
        <f t="shared" si="8"/>
        <v>44.25499999999998</v>
      </c>
      <c r="K22" s="286">
        <f t="shared" si="8"/>
        <v>243.2306377891023</v>
      </c>
      <c r="L22" s="286">
        <f t="shared" si="8"/>
        <v>159.4827911877394</v>
      </c>
      <c r="M22" s="135">
        <f t="shared" si="8"/>
        <v>402.7134289768417</v>
      </c>
      <c r="N22" s="286">
        <f t="shared" si="8"/>
        <v>254.1555</v>
      </c>
      <c r="O22" s="286">
        <f t="shared" si="8"/>
        <v>169.437</v>
      </c>
      <c r="P22" s="286">
        <f t="shared" si="8"/>
        <v>423.5925</v>
      </c>
      <c r="Q22" s="286">
        <f t="shared" si="8"/>
        <v>14.146137789102324</v>
      </c>
      <c r="R22" s="286">
        <f t="shared" si="8"/>
        <v>9.229791187739393</v>
      </c>
      <c r="S22" s="286">
        <f t="shared" si="8"/>
        <v>23.375928976841706</v>
      </c>
      <c r="T22" s="322">
        <f t="shared" si="8"/>
        <v>0</v>
      </c>
      <c r="U22" s="322">
        <f t="shared" si="8"/>
        <v>2282</v>
      </c>
      <c r="V22" s="322">
        <f t="shared" si="8"/>
        <v>2140</v>
      </c>
    </row>
    <row r="24" ht="12.75">
      <c r="D24">
        <f>D22+'AT-8A_Hon_CCH_UPry'!D21</f>
        <v>4894</v>
      </c>
    </row>
    <row r="27" spans="1:21" ht="12.75">
      <c r="A27" s="13" t="s">
        <v>19</v>
      </c>
      <c r="B27" s="13"/>
      <c r="C27" s="13"/>
      <c r="D27" s="13"/>
      <c r="E27" s="13"/>
      <c r="F27" s="13"/>
      <c r="G27" s="473"/>
      <c r="H27" s="13"/>
      <c r="I27" s="473"/>
      <c r="J27" s="13"/>
      <c r="K27" s="13"/>
      <c r="L27" s="13"/>
      <c r="M27" s="13"/>
      <c r="N27" s="13"/>
      <c r="O27" s="14"/>
      <c r="P27" s="14"/>
      <c r="Q27" s="14"/>
      <c r="R27" s="14"/>
      <c r="T27" s="295" t="s">
        <v>890</v>
      </c>
      <c r="U27" s="14"/>
    </row>
    <row r="28" spans="7:21" ht="12.75">
      <c r="G28" s="473"/>
      <c r="I28" s="473"/>
      <c r="O28" s="14"/>
      <c r="P28" s="14"/>
      <c r="Q28" s="14"/>
      <c r="R28" s="14"/>
      <c r="T28" s="295" t="s">
        <v>891</v>
      </c>
      <c r="U28" s="14"/>
    </row>
    <row r="29" spans="15:21" ht="12.75">
      <c r="O29" s="14"/>
      <c r="P29" s="14"/>
      <c r="Q29" s="14"/>
      <c r="R29" s="14"/>
      <c r="S29" s="14"/>
      <c r="T29" s="295" t="s">
        <v>892</v>
      </c>
      <c r="U29" s="14"/>
    </row>
    <row r="30" spans="19:21" ht="12.75">
      <c r="S30" s="27" t="s">
        <v>82</v>
      </c>
      <c r="T30" s="14"/>
      <c r="U30" s="30"/>
    </row>
  </sheetData>
  <sheetProtection/>
  <mergeCells count="19">
    <mergeCell ref="Q1:V1"/>
    <mergeCell ref="H11:J11"/>
    <mergeCell ref="Q11:S11"/>
    <mergeCell ref="U9:V9"/>
    <mergeCell ref="V11:V12"/>
    <mergeCell ref="U11:U12"/>
    <mergeCell ref="T11:T12"/>
    <mergeCell ref="P10:V10"/>
    <mergeCell ref="A5:Q5"/>
    <mergeCell ref="K11:M11"/>
    <mergeCell ref="B11:B12"/>
    <mergeCell ref="N11:P11"/>
    <mergeCell ref="A3:V3"/>
    <mergeCell ref="A4:V4"/>
    <mergeCell ref="A8:V8"/>
    <mergeCell ref="D11:D12"/>
    <mergeCell ref="C11:C12"/>
    <mergeCell ref="E11:G11"/>
    <mergeCell ref="A11:A1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80" zoomScaleNormal="8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67" t="s">
        <v>201</v>
      </c>
      <c r="R1" s="667"/>
      <c r="S1" s="667"/>
      <c r="T1" s="667"/>
      <c r="U1" s="667"/>
      <c r="V1" s="667"/>
    </row>
    <row r="3" spans="1:22" ht="15">
      <c r="A3" s="625" t="s">
        <v>0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</row>
    <row r="4" spans="1:22" ht="20.25">
      <c r="A4" s="581" t="s">
        <v>698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</row>
    <row r="5" spans="1:17" ht="15.75">
      <c r="A5" s="669" t="s">
        <v>944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</row>
    <row r="6" spans="1:21" ht="12.75">
      <c r="A6" s="30"/>
      <c r="B6" s="30"/>
      <c r="C6" s="1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7" spans="1:22" ht="15.75">
      <c r="A7" s="518" t="s">
        <v>846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</row>
    <row r="8" spans="1:22" ht="15.7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68" t="s">
        <v>219</v>
      </c>
      <c r="Q8" s="668"/>
      <c r="R8" s="668"/>
      <c r="S8" s="668"/>
      <c r="T8" s="668"/>
      <c r="U8" s="668"/>
      <c r="V8" s="668"/>
    </row>
    <row r="9" spans="16:22" ht="12.75">
      <c r="P9" s="610" t="s">
        <v>777</v>
      </c>
      <c r="Q9" s="610"/>
      <c r="R9" s="610"/>
      <c r="S9" s="610"/>
      <c r="T9" s="610"/>
      <c r="U9" s="610"/>
      <c r="V9" s="610"/>
    </row>
    <row r="10" spans="1:22" ht="28.5" customHeight="1">
      <c r="A10" s="658" t="s">
        <v>21</v>
      </c>
      <c r="B10" s="658" t="s">
        <v>199</v>
      </c>
      <c r="C10" s="658" t="s">
        <v>367</v>
      </c>
      <c r="D10" s="658" t="s">
        <v>472</v>
      </c>
      <c r="E10" s="539" t="s">
        <v>757</v>
      </c>
      <c r="F10" s="539"/>
      <c r="G10" s="539"/>
      <c r="H10" s="634" t="s">
        <v>788</v>
      </c>
      <c r="I10" s="635"/>
      <c r="J10" s="636"/>
      <c r="K10" s="660" t="s">
        <v>369</v>
      </c>
      <c r="L10" s="661"/>
      <c r="M10" s="662"/>
      <c r="N10" s="639" t="s">
        <v>152</v>
      </c>
      <c r="O10" s="640"/>
      <c r="P10" s="633"/>
      <c r="Q10" s="632" t="s">
        <v>789</v>
      </c>
      <c r="R10" s="632"/>
      <c r="S10" s="632"/>
      <c r="T10" s="658" t="s">
        <v>241</v>
      </c>
      <c r="U10" s="658" t="s">
        <v>421</v>
      </c>
      <c r="V10" s="658" t="s">
        <v>370</v>
      </c>
    </row>
    <row r="11" spans="1:22" ht="69" customHeight="1">
      <c r="A11" s="659"/>
      <c r="B11" s="659"/>
      <c r="C11" s="659"/>
      <c r="D11" s="659"/>
      <c r="E11" s="281" t="s">
        <v>174</v>
      </c>
      <c r="F11" s="281" t="s">
        <v>200</v>
      </c>
      <c r="G11" s="281" t="s">
        <v>16</v>
      </c>
      <c r="H11" s="281" t="s">
        <v>174</v>
      </c>
      <c r="I11" s="281" t="s">
        <v>200</v>
      </c>
      <c r="J11" s="281" t="s">
        <v>16</v>
      </c>
      <c r="K11" s="281" t="s">
        <v>174</v>
      </c>
      <c r="L11" s="281" t="s">
        <v>200</v>
      </c>
      <c r="M11" s="281" t="s">
        <v>16</v>
      </c>
      <c r="N11" s="281" t="s">
        <v>174</v>
      </c>
      <c r="O11" s="281" t="s">
        <v>200</v>
      </c>
      <c r="P11" s="281" t="s">
        <v>16</v>
      </c>
      <c r="Q11" s="281" t="s">
        <v>229</v>
      </c>
      <c r="R11" s="281" t="s">
        <v>211</v>
      </c>
      <c r="S11" s="281" t="s">
        <v>212</v>
      </c>
      <c r="T11" s="659"/>
      <c r="U11" s="659"/>
      <c r="V11" s="659"/>
    </row>
    <row r="12" spans="1:22" ht="15" customHeight="1">
      <c r="A12" s="128">
        <v>1</v>
      </c>
      <c r="B12" s="92">
        <v>2</v>
      </c>
      <c r="C12" s="309">
        <v>3</v>
      </c>
      <c r="D12" s="128">
        <v>4</v>
      </c>
      <c r="E12" s="92">
        <v>5</v>
      </c>
      <c r="F12" s="309">
        <v>6</v>
      </c>
      <c r="G12" s="128">
        <v>7</v>
      </c>
      <c r="H12" s="92">
        <v>8</v>
      </c>
      <c r="I12" s="309">
        <v>9</v>
      </c>
      <c r="J12" s="128">
        <v>10</v>
      </c>
      <c r="K12" s="92">
        <v>11</v>
      </c>
      <c r="L12" s="309">
        <v>12</v>
      </c>
      <c r="M12" s="128">
        <v>13</v>
      </c>
      <c r="N12" s="92">
        <v>14</v>
      </c>
      <c r="O12" s="309">
        <v>15</v>
      </c>
      <c r="P12" s="128">
        <v>16</v>
      </c>
      <c r="Q12" s="92">
        <v>17</v>
      </c>
      <c r="R12" s="309">
        <v>18</v>
      </c>
      <c r="S12" s="128">
        <v>19</v>
      </c>
      <c r="T12" s="92">
        <v>20</v>
      </c>
      <c r="U12" s="128">
        <v>21</v>
      </c>
      <c r="V12" s="92">
        <v>22</v>
      </c>
    </row>
    <row r="13" spans="1:22" ht="15" customHeight="1">
      <c r="A13" s="128">
        <v>1</v>
      </c>
      <c r="B13" s="305" t="s">
        <v>879</v>
      </c>
      <c r="C13" s="309">
        <v>480</v>
      </c>
      <c r="D13" s="316">
        <v>455</v>
      </c>
      <c r="E13" s="309">
        <f>C13*10*900/100000</f>
        <v>43.2</v>
      </c>
      <c r="F13" s="309">
        <f>C13*600*10/100000</f>
        <v>28.8</v>
      </c>
      <c r="G13" s="135">
        <f>SUM(E13:F13)</f>
        <v>72</v>
      </c>
      <c r="H13" s="311">
        <v>0.03223714682723236</v>
      </c>
      <c r="I13" s="311">
        <v>1.5006947660954153</v>
      </c>
      <c r="J13" s="286">
        <f>SUM(H13:I13)</f>
        <v>1.5329319129226477</v>
      </c>
      <c r="K13" s="311">
        <v>44.765027263191705</v>
      </c>
      <c r="L13" s="311">
        <v>25.00873563218391</v>
      </c>
      <c r="M13" s="286">
        <f>SUM(K13:L13)</f>
        <v>69.77376289537561</v>
      </c>
      <c r="N13" s="311">
        <v>41.921408059286705</v>
      </c>
      <c r="O13" s="311">
        <v>27.9476053728578</v>
      </c>
      <c r="P13" s="286">
        <f>SUM(N13:O13)</f>
        <v>69.8690134321445</v>
      </c>
      <c r="Q13" s="311">
        <f>H13+K13-N13</f>
        <v>2.875856350732235</v>
      </c>
      <c r="R13" s="311">
        <f>I13+L13-O13</f>
        <v>-1.4381749745784767</v>
      </c>
      <c r="S13" s="311">
        <f>J13+M13-P13</f>
        <v>1.437681376153762</v>
      </c>
      <c r="T13" s="326" t="s">
        <v>920</v>
      </c>
      <c r="U13" s="316">
        <v>455</v>
      </c>
      <c r="V13" s="316">
        <v>455</v>
      </c>
    </row>
    <row r="14" spans="1:22" s="429" customFormat="1" ht="15" customHeight="1">
      <c r="A14" s="326">
        <v>2</v>
      </c>
      <c r="B14" s="327" t="s">
        <v>880</v>
      </c>
      <c r="C14" s="316">
        <v>253</v>
      </c>
      <c r="D14" s="316">
        <v>245</v>
      </c>
      <c r="E14" s="316">
        <f aca="true" t="shared" si="0" ref="E14:E20">C14*10*900/100000</f>
        <v>22.77</v>
      </c>
      <c r="F14" s="316">
        <f aca="true" t="shared" si="1" ref="F14:F20">C14*600*10/100000</f>
        <v>15.18</v>
      </c>
      <c r="G14" s="322">
        <f aca="true" t="shared" si="2" ref="G14:G20">SUM(E14:F14)</f>
        <v>37.95</v>
      </c>
      <c r="H14" s="318">
        <v>0.016991662806853724</v>
      </c>
      <c r="I14" s="318">
        <v>0.7909911996294585</v>
      </c>
      <c r="J14" s="323">
        <f aca="true" t="shared" si="3" ref="J14:J20">SUM(H14:I14)</f>
        <v>0.8079828624363122</v>
      </c>
      <c r="K14" s="318">
        <v>23.594899786640628</v>
      </c>
      <c r="L14" s="318">
        <v>13.181687739463603</v>
      </c>
      <c r="M14" s="323">
        <f aca="true" t="shared" si="4" ref="M14:M20">SUM(K14:L14)</f>
        <v>36.77658752610423</v>
      </c>
      <c r="N14" s="318">
        <v>22.096075497915702</v>
      </c>
      <c r="O14" s="318">
        <v>14.730716998610466</v>
      </c>
      <c r="P14" s="323">
        <f aca="true" t="shared" si="5" ref="P14:P20">SUM(N14:O14)</f>
        <v>36.82679249652617</v>
      </c>
      <c r="Q14" s="318">
        <f aca="true" t="shared" si="6" ref="Q14:S20">H14+K14-N14</f>
        <v>1.5158159515317777</v>
      </c>
      <c r="R14" s="318">
        <f t="shared" si="6"/>
        <v>-0.7580380595174052</v>
      </c>
      <c r="S14" s="318">
        <f t="shared" si="6"/>
        <v>0.7577778920143743</v>
      </c>
      <c r="T14" s="326" t="s">
        <v>920</v>
      </c>
      <c r="U14" s="316">
        <v>245</v>
      </c>
      <c r="V14" s="316">
        <v>245</v>
      </c>
    </row>
    <row r="15" spans="1:22" s="429" customFormat="1" ht="15" customHeight="1">
      <c r="A15" s="326">
        <v>3</v>
      </c>
      <c r="B15" s="327" t="s">
        <v>881</v>
      </c>
      <c r="C15" s="316">
        <v>166</v>
      </c>
      <c r="D15" s="316">
        <v>156</v>
      </c>
      <c r="E15" s="316">
        <f t="shared" si="0"/>
        <v>14.94</v>
      </c>
      <c r="F15" s="316">
        <f t="shared" si="1"/>
        <v>9.96</v>
      </c>
      <c r="G15" s="322">
        <f t="shared" si="2"/>
        <v>24.9</v>
      </c>
      <c r="H15" s="318">
        <v>0.01114867994441786</v>
      </c>
      <c r="I15" s="318">
        <v>0.5189902732746645</v>
      </c>
      <c r="J15" s="323">
        <f t="shared" si="3"/>
        <v>0.5301389532190823</v>
      </c>
      <c r="K15" s="318">
        <v>15.481238595187131</v>
      </c>
      <c r="L15" s="318">
        <v>8.648854406130269</v>
      </c>
      <c r="M15" s="323">
        <f t="shared" si="4"/>
        <v>24.130093001317398</v>
      </c>
      <c r="N15" s="318">
        <v>14.497820287169986</v>
      </c>
      <c r="O15" s="318">
        <v>9.66521352477999</v>
      </c>
      <c r="P15" s="323">
        <f t="shared" si="5"/>
        <v>24.163033811949976</v>
      </c>
      <c r="Q15" s="318">
        <f t="shared" si="6"/>
        <v>0.9945669879615622</v>
      </c>
      <c r="R15" s="318">
        <f t="shared" si="6"/>
        <v>-0.4973688453750569</v>
      </c>
      <c r="S15" s="318">
        <f t="shared" si="6"/>
        <v>0.4971981425865053</v>
      </c>
      <c r="T15" s="326" t="s">
        <v>920</v>
      </c>
      <c r="U15" s="316">
        <v>156</v>
      </c>
      <c r="V15" s="316">
        <v>156</v>
      </c>
    </row>
    <row r="16" spans="1:22" s="429" customFormat="1" ht="15" customHeight="1">
      <c r="A16" s="326">
        <v>4</v>
      </c>
      <c r="B16" s="327" t="s">
        <v>882</v>
      </c>
      <c r="C16" s="316">
        <v>293</v>
      </c>
      <c r="D16" s="316">
        <v>337</v>
      </c>
      <c r="E16" s="316">
        <f t="shared" si="0"/>
        <v>26.37</v>
      </c>
      <c r="F16" s="316">
        <f t="shared" si="1"/>
        <v>17.58</v>
      </c>
      <c r="G16" s="322">
        <f t="shared" si="2"/>
        <v>43.95</v>
      </c>
      <c r="H16" s="318">
        <v>0.01967809170912309</v>
      </c>
      <c r="I16" s="318">
        <v>0.9160490968040764</v>
      </c>
      <c r="J16" s="323">
        <f t="shared" si="3"/>
        <v>0.9357271885131995</v>
      </c>
      <c r="K16" s="318">
        <v>27.325318725239935</v>
      </c>
      <c r="L16" s="318">
        <v>15.265749042145597</v>
      </c>
      <c r="M16" s="323">
        <f t="shared" si="4"/>
        <v>42.59106776738553</v>
      </c>
      <c r="N16" s="318">
        <v>25.589526169522927</v>
      </c>
      <c r="O16" s="318">
        <v>17.059684113015283</v>
      </c>
      <c r="P16" s="323">
        <f t="shared" si="5"/>
        <v>42.649210282538206</v>
      </c>
      <c r="Q16" s="318">
        <f t="shared" si="6"/>
        <v>1.755470647426133</v>
      </c>
      <c r="R16" s="318">
        <f t="shared" si="6"/>
        <v>-0.8778859740656095</v>
      </c>
      <c r="S16" s="318">
        <f t="shared" si="6"/>
        <v>0.8775846733605235</v>
      </c>
      <c r="T16" s="316" t="s">
        <v>920</v>
      </c>
      <c r="U16" s="316">
        <v>105</v>
      </c>
      <c r="V16" s="316">
        <v>105</v>
      </c>
    </row>
    <row r="17" spans="1:22" s="429" customFormat="1" ht="15" customHeight="1">
      <c r="A17" s="326">
        <v>5</v>
      </c>
      <c r="B17" s="327" t="s">
        <v>883</v>
      </c>
      <c r="C17" s="316">
        <v>426</v>
      </c>
      <c r="D17" s="316">
        <v>403</v>
      </c>
      <c r="E17" s="316">
        <f t="shared" si="0"/>
        <v>38.34</v>
      </c>
      <c r="F17" s="316">
        <f t="shared" si="1"/>
        <v>25.56</v>
      </c>
      <c r="G17" s="322">
        <f t="shared" si="2"/>
        <v>63.900000000000006</v>
      </c>
      <c r="H17" s="318">
        <v>0.028610467809168722</v>
      </c>
      <c r="I17" s="318">
        <v>1.3318666049096812</v>
      </c>
      <c r="J17" s="323">
        <f t="shared" si="3"/>
        <v>1.36047707271885</v>
      </c>
      <c r="K17" s="318">
        <v>39.728961696082635</v>
      </c>
      <c r="L17" s="318">
        <v>22.19525287356322</v>
      </c>
      <c r="M17" s="323">
        <f t="shared" si="4"/>
        <v>61.924214569645855</v>
      </c>
      <c r="N17" s="318">
        <v>37.20524965261695</v>
      </c>
      <c r="O17" s="318">
        <v>24.8034997684113</v>
      </c>
      <c r="P17" s="323">
        <f t="shared" si="5"/>
        <v>62.00874942102825</v>
      </c>
      <c r="Q17" s="318">
        <f t="shared" si="6"/>
        <v>2.552322511274852</v>
      </c>
      <c r="R17" s="318">
        <f t="shared" si="6"/>
        <v>-1.2763802899383982</v>
      </c>
      <c r="S17" s="318">
        <f t="shared" si="6"/>
        <v>1.2759422213364573</v>
      </c>
      <c r="T17" s="316" t="s">
        <v>920</v>
      </c>
      <c r="U17" s="316">
        <v>403</v>
      </c>
      <c r="V17" s="316">
        <v>403</v>
      </c>
    </row>
    <row r="18" spans="1:22" s="429" customFormat="1" ht="15" customHeight="1">
      <c r="A18" s="326">
        <v>6</v>
      </c>
      <c r="B18" s="327" t="s">
        <v>886</v>
      </c>
      <c r="C18" s="316">
        <v>239</v>
      </c>
      <c r="D18" s="316">
        <v>217</v>
      </c>
      <c r="E18" s="316">
        <f t="shared" si="0"/>
        <v>21.51</v>
      </c>
      <c r="F18" s="316">
        <f t="shared" si="1"/>
        <v>14.34</v>
      </c>
      <c r="G18" s="322">
        <f t="shared" si="2"/>
        <v>35.85</v>
      </c>
      <c r="H18" s="318">
        <v>0.016051412691059447</v>
      </c>
      <c r="I18" s="318">
        <v>0.7472209356183422</v>
      </c>
      <c r="J18" s="323">
        <f t="shared" si="3"/>
        <v>0.7632723483094017</v>
      </c>
      <c r="K18" s="318">
        <v>22.28925315813087</v>
      </c>
      <c r="L18" s="318">
        <v>12.452266283524906</v>
      </c>
      <c r="M18" s="323">
        <f t="shared" si="4"/>
        <v>34.741519441655775</v>
      </c>
      <c r="N18" s="318">
        <v>20.873367762853174</v>
      </c>
      <c r="O18" s="318">
        <v>13.91557850856878</v>
      </c>
      <c r="P18" s="323">
        <f t="shared" si="5"/>
        <v>34.788946271421956</v>
      </c>
      <c r="Q18" s="318">
        <f t="shared" si="6"/>
        <v>1.4319368079687536</v>
      </c>
      <c r="R18" s="318">
        <f t="shared" si="6"/>
        <v>-0.7160912894255311</v>
      </c>
      <c r="S18" s="318">
        <f t="shared" si="6"/>
        <v>0.7158455185432189</v>
      </c>
      <c r="T18" s="316" t="s">
        <v>920</v>
      </c>
      <c r="U18" s="316">
        <v>185</v>
      </c>
      <c r="V18" s="316">
        <v>185</v>
      </c>
    </row>
    <row r="19" spans="1:22" s="429" customFormat="1" ht="15" customHeight="1">
      <c r="A19" s="326">
        <v>7</v>
      </c>
      <c r="B19" s="327" t="s">
        <v>884</v>
      </c>
      <c r="C19" s="316">
        <v>166</v>
      </c>
      <c r="D19" s="316">
        <v>141</v>
      </c>
      <c r="E19" s="316">
        <f t="shared" si="0"/>
        <v>14.94</v>
      </c>
      <c r="F19" s="316">
        <f t="shared" si="1"/>
        <v>9.96</v>
      </c>
      <c r="G19" s="322">
        <f t="shared" si="2"/>
        <v>24.9</v>
      </c>
      <c r="H19" s="318">
        <v>0.01114867994441786</v>
      </c>
      <c r="I19" s="318">
        <v>0.5189902732746645</v>
      </c>
      <c r="J19" s="323">
        <f t="shared" si="3"/>
        <v>0.5301389532190823</v>
      </c>
      <c r="K19" s="318">
        <v>15.481238595187131</v>
      </c>
      <c r="L19" s="318">
        <v>8.648854406130269</v>
      </c>
      <c r="M19" s="323">
        <f t="shared" si="4"/>
        <v>24.130093001317398</v>
      </c>
      <c r="N19" s="318">
        <v>14.497820287169986</v>
      </c>
      <c r="O19" s="318">
        <v>9.66521352477999</v>
      </c>
      <c r="P19" s="323">
        <f t="shared" si="5"/>
        <v>24.163033811949976</v>
      </c>
      <c r="Q19" s="318">
        <f t="shared" si="6"/>
        <v>0.9945669879615622</v>
      </c>
      <c r="R19" s="318">
        <f t="shared" si="6"/>
        <v>-0.4973688453750569</v>
      </c>
      <c r="S19" s="318">
        <f t="shared" si="6"/>
        <v>0.4971981425865053</v>
      </c>
      <c r="T19" s="326" t="s">
        <v>925</v>
      </c>
      <c r="U19" s="316">
        <v>27</v>
      </c>
      <c r="V19" s="316">
        <v>0</v>
      </c>
    </row>
    <row r="20" spans="1:22" s="429" customFormat="1" ht="15" customHeight="1">
      <c r="A20" s="326">
        <v>8</v>
      </c>
      <c r="B20" s="327" t="s">
        <v>885</v>
      </c>
      <c r="C20" s="316">
        <v>136</v>
      </c>
      <c r="D20" s="316">
        <v>118</v>
      </c>
      <c r="E20" s="316">
        <f t="shared" si="0"/>
        <v>12.24</v>
      </c>
      <c r="F20" s="316">
        <f t="shared" si="1"/>
        <v>8.16</v>
      </c>
      <c r="G20" s="322">
        <f t="shared" si="2"/>
        <v>20.4</v>
      </c>
      <c r="H20" s="318">
        <v>0.009133858267715837</v>
      </c>
      <c r="I20" s="318">
        <v>0.42519685039370103</v>
      </c>
      <c r="J20" s="323">
        <f t="shared" si="3"/>
        <v>0.4343307086614169</v>
      </c>
      <c r="K20" s="318">
        <v>12.683424391237649</v>
      </c>
      <c r="L20" s="318">
        <v>7.085808429118775</v>
      </c>
      <c r="M20" s="323">
        <f t="shared" si="4"/>
        <v>19.769232820356425</v>
      </c>
      <c r="N20" s="318">
        <v>11.877732283464567</v>
      </c>
      <c r="O20" s="318">
        <v>7.918488188976378</v>
      </c>
      <c r="P20" s="323">
        <f t="shared" si="5"/>
        <v>19.796220472440943</v>
      </c>
      <c r="Q20" s="318">
        <f t="shared" si="6"/>
        <v>0.8148259660407966</v>
      </c>
      <c r="R20" s="318">
        <f t="shared" si="6"/>
        <v>-0.4074829094639014</v>
      </c>
      <c r="S20" s="318">
        <f t="shared" si="6"/>
        <v>0.40734305657689873</v>
      </c>
      <c r="T20" s="326" t="s">
        <v>925</v>
      </c>
      <c r="U20" s="316">
        <v>102</v>
      </c>
      <c r="V20" s="316">
        <v>0</v>
      </c>
    </row>
    <row r="21" spans="1:22" s="429" customFormat="1" ht="15" customHeight="1">
      <c r="A21" s="322" t="s">
        <v>16</v>
      </c>
      <c r="B21" s="322"/>
      <c r="C21" s="322">
        <f>SUM(C13:C20)</f>
        <v>2159</v>
      </c>
      <c r="D21" s="322">
        <f aca="true" t="shared" si="7" ref="D21:V21">SUM(D13:D20)</f>
        <v>2072</v>
      </c>
      <c r="E21" s="322">
        <f t="shared" si="7"/>
        <v>194.31</v>
      </c>
      <c r="F21" s="322">
        <f t="shared" si="7"/>
        <v>129.54000000000002</v>
      </c>
      <c r="G21" s="322">
        <f t="shared" si="7"/>
        <v>323.84999999999997</v>
      </c>
      <c r="H21" s="323">
        <f t="shared" si="7"/>
        <v>0.14499999999998892</v>
      </c>
      <c r="I21" s="323">
        <f t="shared" si="7"/>
        <v>6.7500000000000036</v>
      </c>
      <c r="J21" s="323">
        <f t="shared" si="7"/>
        <v>6.8949999999999925</v>
      </c>
      <c r="K21" s="323">
        <f t="shared" si="7"/>
        <v>201.3493622108977</v>
      </c>
      <c r="L21" s="323">
        <f t="shared" si="7"/>
        <v>112.48720881226055</v>
      </c>
      <c r="M21" s="322">
        <f t="shared" si="7"/>
        <v>313.8365710231582</v>
      </c>
      <c r="N21" s="323">
        <f t="shared" si="7"/>
        <v>188.55900000000003</v>
      </c>
      <c r="O21" s="323">
        <f t="shared" si="7"/>
        <v>125.70599999999999</v>
      </c>
      <c r="P21" s="323">
        <f t="shared" si="7"/>
        <v>314.265</v>
      </c>
      <c r="Q21" s="323">
        <f t="shared" si="7"/>
        <v>12.935362210897672</v>
      </c>
      <c r="R21" s="323">
        <f t="shared" si="7"/>
        <v>-6.468791187739436</v>
      </c>
      <c r="S21" s="323">
        <f t="shared" si="7"/>
        <v>6.466571023158245</v>
      </c>
      <c r="T21" s="322">
        <f t="shared" si="7"/>
        <v>0</v>
      </c>
      <c r="U21" s="322">
        <f t="shared" si="7"/>
        <v>1678</v>
      </c>
      <c r="V21" s="322">
        <f t="shared" si="7"/>
        <v>1549</v>
      </c>
    </row>
    <row r="23" ht="16.5" customHeight="1"/>
    <row r="28" spans="1:21" ht="12.75">
      <c r="A28" s="13" t="s">
        <v>19</v>
      </c>
      <c r="B28" s="13"/>
      <c r="C28" s="13"/>
      <c r="D28" s="13"/>
      <c r="E28" s="13"/>
      <c r="F28" s="13"/>
      <c r="G28" s="473"/>
      <c r="H28" s="13"/>
      <c r="I28" s="473"/>
      <c r="J28" s="13"/>
      <c r="K28" s="13"/>
      <c r="L28" s="13"/>
      <c r="M28" s="13"/>
      <c r="N28" s="13"/>
      <c r="O28" s="14"/>
      <c r="P28" s="14"/>
      <c r="Q28" s="14"/>
      <c r="R28" s="14"/>
      <c r="T28" s="295" t="s">
        <v>890</v>
      </c>
      <c r="U28" s="14"/>
    </row>
    <row r="29" spans="7:21" ht="12.75">
      <c r="G29" s="473"/>
      <c r="I29" s="473"/>
      <c r="O29" s="14"/>
      <c r="P29" s="14"/>
      <c r="Q29" s="14"/>
      <c r="R29" s="14"/>
      <c r="T29" s="295" t="s">
        <v>891</v>
      </c>
      <c r="U29" s="14"/>
    </row>
    <row r="30" spans="15:21" ht="12.75">
      <c r="O30" s="14"/>
      <c r="P30" s="14"/>
      <c r="Q30" s="14"/>
      <c r="R30" s="14"/>
      <c r="S30" s="14"/>
      <c r="T30" s="295" t="s">
        <v>892</v>
      </c>
      <c r="U30" s="14"/>
    </row>
    <row r="31" spans="19:21" ht="12.75">
      <c r="S31" s="27" t="s">
        <v>82</v>
      </c>
      <c r="T31" s="14"/>
      <c r="U31" s="30"/>
    </row>
  </sheetData>
  <sheetProtection/>
  <mergeCells count="19">
    <mergeCell ref="P8:V8"/>
    <mergeCell ref="Q1:V1"/>
    <mergeCell ref="K10:M10"/>
    <mergeCell ref="N10:P10"/>
    <mergeCell ref="Q10:S10"/>
    <mergeCell ref="A5:Q5"/>
    <mergeCell ref="P9:V9"/>
    <mergeCell ref="A3:V3"/>
    <mergeCell ref="A4:V4"/>
    <mergeCell ref="A7:V7"/>
    <mergeCell ref="A10:A11"/>
    <mergeCell ref="B10:B11"/>
    <mergeCell ref="C10:C11"/>
    <mergeCell ref="V10:V11"/>
    <mergeCell ref="D10:D11"/>
    <mergeCell ref="E10:G10"/>
    <mergeCell ref="H10:J10"/>
    <mergeCell ref="U10:U11"/>
    <mergeCell ref="T10:T1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1.140625" style="14" customWidth="1"/>
    <col min="3" max="6" width="14.57421875" style="14" customWidth="1"/>
    <col min="7" max="7" width="17.140625" style="14" customWidth="1"/>
    <col min="8" max="8" width="14.57421875" style="14" customWidth="1"/>
    <col min="9" max="9" width="16.28125" style="14" customWidth="1"/>
    <col min="10" max="16384" width="9.140625" style="14" customWidth="1"/>
  </cols>
  <sheetData>
    <row r="1" spans="9:10" ht="15">
      <c r="I1" s="35" t="s">
        <v>64</v>
      </c>
      <c r="J1" s="37"/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39"/>
    </row>
    <row r="3" spans="1:10" ht="20.25" customHeight="1">
      <c r="A3" s="670" t="s">
        <v>698</v>
      </c>
      <c r="B3" s="670"/>
      <c r="C3" s="670"/>
      <c r="D3" s="670"/>
      <c r="E3" s="670"/>
      <c r="F3" s="670"/>
      <c r="G3" s="670"/>
      <c r="H3" s="670"/>
      <c r="I3" s="670"/>
      <c r="J3" s="38"/>
    </row>
    <row r="4" ht="10.5" customHeight="1"/>
    <row r="5" spans="1:9" ht="30.75" customHeight="1">
      <c r="A5" s="671" t="s">
        <v>758</v>
      </c>
      <c r="B5" s="671"/>
      <c r="C5" s="671"/>
      <c r="D5" s="671"/>
      <c r="E5" s="671"/>
      <c r="F5" s="671"/>
      <c r="G5" s="671"/>
      <c r="H5" s="671"/>
      <c r="I5" s="671"/>
    </row>
    <row r="7" ht="0.75" customHeight="1"/>
    <row r="8" spans="1:9" ht="12.75">
      <c r="A8" s="13" t="s">
        <v>921</v>
      </c>
      <c r="I8" s="28" t="s">
        <v>20</v>
      </c>
    </row>
    <row r="9" spans="4:22" ht="12.75">
      <c r="D9" s="610" t="s">
        <v>777</v>
      </c>
      <c r="E9" s="610"/>
      <c r="F9" s="610"/>
      <c r="G9" s="610"/>
      <c r="H9" s="610"/>
      <c r="I9" s="610"/>
      <c r="U9" s="17"/>
      <c r="V9" s="19"/>
    </row>
    <row r="10" spans="1:9" ht="63" customHeight="1">
      <c r="A10" s="5" t="s">
        <v>2</v>
      </c>
      <c r="B10" s="281" t="s">
        <v>3</v>
      </c>
      <c r="C10" s="306" t="s">
        <v>757</v>
      </c>
      <c r="D10" s="306" t="s">
        <v>792</v>
      </c>
      <c r="E10" s="306" t="s">
        <v>111</v>
      </c>
      <c r="F10" s="281" t="s">
        <v>222</v>
      </c>
      <c r="G10" s="306" t="s">
        <v>859</v>
      </c>
      <c r="H10" s="306" t="s">
        <v>152</v>
      </c>
      <c r="I10" s="312" t="s">
        <v>790</v>
      </c>
    </row>
    <row r="11" spans="1:9" s="98" customFormat="1" ht="12.75">
      <c r="A11" s="313">
        <v>1</v>
      </c>
      <c r="B11" s="308">
        <v>2</v>
      </c>
      <c r="C11" s="313">
        <v>3</v>
      </c>
      <c r="D11" s="308">
        <v>4</v>
      </c>
      <c r="E11" s="313">
        <v>5</v>
      </c>
      <c r="F11" s="308">
        <v>6</v>
      </c>
      <c r="G11" s="313">
        <v>7</v>
      </c>
      <c r="H11" s="308">
        <v>8</v>
      </c>
      <c r="I11" s="313">
        <v>9</v>
      </c>
    </row>
    <row r="12" spans="1:9" ht="12.75">
      <c r="A12" s="128">
        <v>1</v>
      </c>
      <c r="B12" s="305" t="s">
        <v>879</v>
      </c>
      <c r="C12" s="292">
        <v>25.781013551554004</v>
      </c>
      <c r="D12" s="292">
        <v>0.07090705783266535</v>
      </c>
      <c r="E12" s="292">
        <v>23.718520063794827</v>
      </c>
      <c r="F12" s="286">
        <v>0</v>
      </c>
      <c r="G12" s="285">
        <f>371+25</f>
        <v>396</v>
      </c>
      <c r="H12" s="292">
        <v>23.790103076835507</v>
      </c>
      <c r="I12" s="292">
        <f>D12+E12+F12-H12</f>
        <v>-0.0006759552080133346</v>
      </c>
    </row>
    <row r="13" spans="1:9" ht="12.75">
      <c r="A13" s="128">
        <v>2</v>
      </c>
      <c r="B13" s="305" t="s">
        <v>880</v>
      </c>
      <c r="C13" s="292">
        <v>13.32381162044799</v>
      </c>
      <c r="D13" s="292">
        <v>0.036645273050783425</v>
      </c>
      <c r="E13" s="292">
        <v>12.25790028052522</v>
      </c>
      <c r="F13" s="286">
        <v>0</v>
      </c>
      <c r="G13" s="285">
        <f aca="true" t="shared" si="0" ref="G13:G19">371+25</f>
        <v>396</v>
      </c>
      <c r="H13" s="292">
        <v>12.294894892047024</v>
      </c>
      <c r="I13" s="292">
        <f aca="true" t="shared" si="1" ref="I13:I19">D13+E13+F13-H13</f>
        <v>-0.0003493384710200331</v>
      </c>
    </row>
    <row r="14" spans="1:9" ht="12.75">
      <c r="A14" s="128">
        <v>3</v>
      </c>
      <c r="B14" s="305" t="s">
        <v>881</v>
      </c>
      <c r="C14" s="292">
        <v>10.73887770061589</v>
      </c>
      <c r="D14" s="292">
        <v>0.02953577525774166</v>
      </c>
      <c r="E14" s="292">
        <v>9.879762317930425</v>
      </c>
      <c r="F14" s="286">
        <v>0</v>
      </c>
      <c r="G14" s="285">
        <f t="shared" si="0"/>
        <v>396</v>
      </c>
      <c r="H14" s="292">
        <v>9.909579656994625</v>
      </c>
      <c r="I14" s="292">
        <f t="shared" si="1"/>
        <v>-0.0002815638064586068</v>
      </c>
    </row>
    <row r="15" spans="1:9" ht="12.75">
      <c r="A15" s="128">
        <v>4</v>
      </c>
      <c r="B15" s="305" t="s">
        <v>882</v>
      </c>
      <c r="C15" s="292">
        <v>21.74974134217349</v>
      </c>
      <c r="D15" s="292">
        <v>0.05981960965619399</v>
      </c>
      <c r="E15" s="292">
        <v>20.009751570670677</v>
      </c>
      <c r="F15" s="286">
        <v>0</v>
      </c>
      <c r="G15" s="285">
        <f t="shared" si="0"/>
        <v>396</v>
      </c>
      <c r="H15" s="292">
        <v>20.07014143916886</v>
      </c>
      <c r="I15" s="292">
        <f t="shared" si="1"/>
        <v>-0.0005702588419893573</v>
      </c>
    </row>
    <row r="16" spans="1:9" ht="12.75">
      <c r="A16" s="128">
        <v>5</v>
      </c>
      <c r="B16" s="305" t="s">
        <v>883</v>
      </c>
      <c r="C16" s="292">
        <v>24.93229411479315</v>
      </c>
      <c r="D16" s="292">
        <v>0.06857277419149789</v>
      </c>
      <c r="E16" s="292">
        <v>22.937698590306578</v>
      </c>
      <c r="F16" s="286">
        <v>0</v>
      </c>
      <c r="G16" s="285">
        <f t="shared" si="0"/>
        <v>396</v>
      </c>
      <c r="H16" s="292">
        <v>23.006925067038548</v>
      </c>
      <c r="I16" s="292">
        <f t="shared" si="1"/>
        <v>-0.0006537025404718122</v>
      </c>
    </row>
    <row r="17" spans="1:9" ht="12.75">
      <c r="A17" s="128">
        <v>6</v>
      </c>
      <c r="B17" s="305" t="s">
        <v>886</v>
      </c>
      <c r="C17" s="292">
        <v>13.647646042488182</v>
      </c>
      <c r="D17" s="292">
        <v>0.03753593415865238</v>
      </c>
      <c r="E17" s="292">
        <v>12.555827793000567</v>
      </c>
      <c r="F17" s="286">
        <v>0</v>
      </c>
      <c r="G17" s="285">
        <f t="shared" si="0"/>
        <v>396</v>
      </c>
      <c r="H17" s="292">
        <v>12.5937215562803</v>
      </c>
      <c r="I17" s="292">
        <f t="shared" si="1"/>
        <v>-0.00035782912108039966</v>
      </c>
    </row>
    <row r="18" spans="1:9" ht="12.75">
      <c r="A18" s="128">
        <v>7</v>
      </c>
      <c r="B18" s="305" t="s">
        <v>884</v>
      </c>
      <c r="C18" s="292">
        <v>9.381190754245713</v>
      </c>
      <c r="D18" s="292">
        <v>0.025801647946089783</v>
      </c>
      <c r="E18" s="292">
        <v>8.630690980473549</v>
      </c>
      <c r="F18" s="286">
        <v>0</v>
      </c>
      <c r="G18" s="285">
        <f t="shared" si="0"/>
        <v>396</v>
      </c>
      <c r="H18" s="292">
        <v>8.656738594883874</v>
      </c>
      <c r="I18" s="292">
        <f t="shared" si="1"/>
        <v>-0.0002459664642362469</v>
      </c>
    </row>
    <row r="19" spans="1:9" ht="12.75">
      <c r="A19" s="128">
        <v>8</v>
      </c>
      <c r="B19" s="305" t="s">
        <v>885</v>
      </c>
      <c r="C19" s="292">
        <v>6.499838620074629</v>
      </c>
      <c r="D19" s="292">
        <v>0.017876893474920916</v>
      </c>
      <c r="E19" s="292">
        <v>5.979848403298166</v>
      </c>
      <c r="F19" s="286">
        <v>0</v>
      </c>
      <c r="G19" s="285">
        <f t="shared" si="0"/>
        <v>396</v>
      </c>
      <c r="H19" s="286">
        <v>5.997895716751251</v>
      </c>
      <c r="I19" s="292">
        <f t="shared" si="1"/>
        <v>-0.00017041997816402699</v>
      </c>
    </row>
    <row r="20" spans="1:10" ht="12.75">
      <c r="A20" s="135" t="s">
        <v>16</v>
      </c>
      <c r="B20" s="135"/>
      <c r="C20" s="286">
        <f>SUM(C12:C19)</f>
        <v>126.05441374639304</v>
      </c>
      <c r="D20" s="286">
        <f aca="true" t="shared" si="2" ref="D20:I20">SUM(D12:D19)</f>
        <v>0.3466949655685454</v>
      </c>
      <c r="E20" s="286">
        <f t="shared" si="2"/>
        <v>115.97</v>
      </c>
      <c r="F20" s="286">
        <f t="shared" si="2"/>
        <v>0</v>
      </c>
      <c r="G20" s="286"/>
      <c r="H20" s="286">
        <f t="shared" si="2"/>
        <v>116.32</v>
      </c>
      <c r="I20" s="286">
        <f t="shared" si="2"/>
        <v>-0.0033050344314338176</v>
      </c>
      <c r="J20" s="314"/>
    </row>
    <row r="21" spans="5:9" ht="12.75">
      <c r="E21" s="26"/>
      <c r="F21" s="26"/>
      <c r="G21" s="26"/>
      <c r="H21" s="19"/>
      <c r="I21" s="19"/>
    </row>
    <row r="22" spans="5:9" ht="12.75">
      <c r="E22" s="26"/>
      <c r="F22" s="26"/>
      <c r="G22" s="26"/>
      <c r="H22" s="19"/>
      <c r="I22" s="19"/>
    </row>
    <row r="23" spans="5:9" ht="12.75">
      <c r="E23" s="26"/>
      <c r="F23" s="26"/>
      <c r="G23" s="26"/>
      <c r="H23" s="19"/>
      <c r="I23" s="19"/>
    </row>
    <row r="24" spans="5:9" ht="12.75">
      <c r="E24" s="26"/>
      <c r="F24" s="26"/>
      <c r="G24" s="26"/>
      <c r="H24" s="19"/>
      <c r="I24" s="19"/>
    </row>
    <row r="25" spans="5:9" ht="12.75">
      <c r="E25" s="10"/>
      <c r="F25" s="10"/>
      <c r="G25" s="10"/>
      <c r="H25" s="26"/>
      <c r="I25" s="19"/>
    </row>
    <row r="26" spans="1:9" ht="12.75">
      <c r="A26" s="13" t="s">
        <v>19</v>
      </c>
      <c r="B26" s="13"/>
      <c r="H26" s="295" t="s">
        <v>890</v>
      </c>
      <c r="I26" s="14"/>
    </row>
    <row r="27" spans="8:9" ht="12.75">
      <c r="H27" s="295" t="s">
        <v>891</v>
      </c>
      <c r="I27" s="14"/>
    </row>
    <row r="28" spans="8:9" ht="12.75">
      <c r="H28" s="295" t="s">
        <v>892</v>
      </c>
      <c r="I28" s="14"/>
    </row>
    <row r="29" ht="12.75">
      <c r="G29" s="27" t="s">
        <v>82</v>
      </c>
    </row>
  </sheetData>
  <sheetProtection/>
  <mergeCells count="4">
    <mergeCell ref="A2:I2"/>
    <mergeCell ref="A3:I3"/>
    <mergeCell ref="D9:I9"/>
    <mergeCell ref="A5:I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SheetLayoutView="81" zoomScalePageLayoutView="0" workbookViewId="0" topLeftCell="A1">
      <selection activeCell="A1" sqref="A1"/>
    </sheetView>
  </sheetViews>
  <sheetFormatPr defaultColWidth="9.140625" defaultRowHeight="12.75"/>
  <cols>
    <col min="1" max="1" width="4.421875" style="14" customWidth="1"/>
    <col min="2" max="2" width="37.28125" style="14" customWidth="1"/>
    <col min="3" max="3" width="12.28125" style="14" customWidth="1"/>
    <col min="4" max="5" width="15.140625" style="14" customWidth="1"/>
    <col min="6" max="6" width="15.8515625" style="14" customWidth="1"/>
    <col min="7" max="7" width="12.57421875" style="14" customWidth="1"/>
    <col min="8" max="8" width="23.7109375" style="14" customWidth="1"/>
    <col min="9" max="16384" width="9.140625" style="14" customWidth="1"/>
  </cols>
  <sheetData>
    <row r="1" spans="4:14" ht="15">
      <c r="D1" s="30"/>
      <c r="E1" s="30"/>
      <c r="F1" s="30"/>
      <c r="H1" s="35" t="s">
        <v>65</v>
      </c>
      <c r="I1" s="30"/>
      <c r="M1" s="37"/>
      <c r="N1" s="37"/>
    </row>
    <row r="2" spans="1:14" ht="15">
      <c r="A2" s="625" t="s">
        <v>0</v>
      </c>
      <c r="B2" s="625"/>
      <c r="C2" s="625"/>
      <c r="D2" s="625"/>
      <c r="E2" s="625"/>
      <c r="F2" s="625"/>
      <c r="G2" s="625"/>
      <c r="H2" s="625"/>
      <c r="I2" s="39"/>
      <c r="J2" s="39"/>
      <c r="K2" s="39"/>
      <c r="L2" s="39"/>
      <c r="M2" s="39"/>
      <c r="N2" s="39"/>
    </row>
    <row r="3" spans="1:14" ht="20.25">
      <c r="A3" s="517" t="s">
        <v>698</v>
      </c>
      <c r="B3" s="517"/>
      <c r="C3" s="517"/>
      <c r="D3" s="517"/>
      <c r="E3" s="517"/>
      <c r="F3" s="517"/>
      <c r="G3" s="517"/>
      <c r="H3" s="517"/>
      <c r="I3" s="38"/>
      <c r="J3" s="38"/>
      <c r="K3" s="38"/>
      <c r="L3" s="38"/>
      <c r="M3" s="38"/>
      <c r="N3" s="38"/>
    </row>
    <row r="4" ht="10.5" customHeight="1"/>
    <row r="5" spans="1:8" ht="19.5" customHeight="1">
      <c r="A5" s="518" t="s">
        <v>759</v>
      </c>
      <c r="B5" s="625"/>
      <c r="C5" s="625"/>
      <c r="D5" s="625"/>
      <c r="E5" s="625"/>
      <c r="F5" s="625"/>
      <c r="G5" s="625"/>
      <c r="H5" s="625"/>
    </row>
    <row r="7" spans="1:10" s="12" customFormat="1" ht="15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s="12" customFormat="1" ht="15.75">
      <c r="A8" s="562" t="s">
        <v>888</v>
      </c>
      <c r="B8" s="562"/>
      <c r="C8" s="14"/>
      <c r="D8" s="14"/>
      <c r="E8" s="14"/>
      <c r="F8" s="14"/>
      <c r="G8" s="14"/>
      <c r="H8" s="28" t="s">
        <v>24</v>
      </c>
      <c r="I8" s="14"/>
    </row>
    <row r="9" spans="1:20" s="12" customFormat="1" ht="15.75">
      <c r="A9" s="13"/>
      <c r="B9" s="14"/>
      <c r="C9" s="14"/>
      <c r="D9" s="87"/>
      <c r="E9" s="87"/>
      <c r="G9" s="87" t="s">
        <v>773</v>
      </c>
      <c r="H9" s="87"/>
      <c r="J9" s="87"/>
      <c r="K9" s="87"/>
      <c r="L9" s="87"/>
      <c r="S9" s="107"/>
      <c r="T9" s="106"/>
    </row>
    <row r="10" spans="1:8" s="31" customFormat="1" ht="55.5" customHeight="1">
      <c r="A10" s="33"/>
      <c r="B10" s="5" t="s">
        <v>25</v>
      </c>
      <c r="C10" s="5" t="s">
        <v>760</v>
      </c>
      <c r="D10" s="5" t="s">
        <v>784</v>
      </c>
      <c r="E10" s="5" t="s">
        <v>221</v>
      </c>
      <c r="F10" s="5" t="s">
        <v>222</v>
      </c>
      <c r="G10" s="5" t="s">
        <v>71</v>
      </c>
      <c r="H10" s="5" t="s">
        <v>791</v>
      </c>
    </row>
    <row r="11" spans="1:8" s="31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5" t="s">
        <v>26</v>
      </c>
      <c r="B12" s="25" t="s">
        <v>27</v>
      </c>
      <c r="C12" s="672">
        <v>10.62</v>
      </c>
      <c r="D12" s="672">
        <v>0</v>
      </c>
      <c r="E12" s="672">
        <v>10.62</v>
      </c>
      <c r="F12" s="672">
        <v>0</v>
      </c>
      <c r="G12" s="128"/>
      <c r="H12" s="672">
        <v>0</v>
      </c>
    </row>
    <row r="13" spans="1:8" ht="20.25" customHeight="1">
      <c r="A13" s="17"/>
      <c r="B13" s="17" t="s">
        <v>28</v>
      </c>
      <c r="C13" s="672"/>
      <c r="D13" s="672"/>
      <c r="E13" s="672"/>
      <c r="F13" s="672"/>
      <c r="G13" s="128">
        <v>4.52</v>
      </c>
      <c r="H13" s="672"/>
    </row>
    <row r="14" spans="1:8" ht="17.25" customHeight="1">
      <c r="A14" s="17"/>
      <c r="B14" s="17" t="s">
        <v>186</v>
      </c>
      <c r="C14" s="672"/>
      <c r="D14" s="672"/>
      <c r="E14" s="672"/>
      <c r="F14" s="672"/>
      <c r="G14" s="128">
        <v>0</v>
      </c>
      <c r="H14" s="672"/>
    </row>
    <row r="15" spans="1:8" s="31" customFormat="1" ht="33.75" customHeight="1">
      <c r="A15" s="32"/>
      <c r="B15" s="32" t="s">
        <v>187</v>
      </c>
      <c r="C15" s="672"/>
      <c r="D15" s="672"/>
      <c r="E15" s="672"/>
      <c r="F15" s="672"/>
      <c r="G15" s="92">
        <v>6.1</v>
      </c>
      <c r="H15" s="672"/>
    </row>
    <row r="16" spans="1:8" s="31" customFormat="1" ht="12.75">
      <c r="A16" s="32"/>
      <c r="B16" s="33" t="s">
        <v>29</v>
      </c>
      <c r="C16" s="281">
        <f>SUM(C12)</f>
        <v>10.62</v>
      </c>
      <c r="D16" s="281">
        <f>SUM(D12)</f>
        <v>0</v>
      </c>
      <c r="E16" s="281">
        <f>SUM(E12)</f>
        <v>10.62</v>
      </c>
      <c r="F16" s="281">
        <f>SUM(F12)</f>
        <v>0</v>
      </c>
      <c r="G16" s="281">
        <f>SUM(G12:G15)</f>
        <v>10.62</v>
      </c>
      <c r="H16" s="281">
        <f>SUM(H12)</f>
        <v>0</v>
      </c>
    </row>
    <row r="17" spans="1:8" s="31" customFormat="1" ht="40.5" customHeight="1">
      <c r="A17" s="33" t="s">
        <v>30</v>
      </c>
      <c r="B17" s="33" t="s">
        <v>220</v>
      </c>
      <c r="C17" s="673">
        <v>23.85</v>
      </c>
      <c r="D17" s="673"/>
      <c r="E17" s="673">
        <v>23.85</v>
      </c>
      <c r="F17" s="673"/>
      <c r="G17" s="92"/>
      <c r="H17" s="673">
        <v>0</v>
      </c>
    </row>
    <row r="18" spans="1:8" ht="28.5" customHeight="1">
      <c r="A18" s="17"/>
      <c r="B18" s="126" t="s">
        <v>189</v>
      </c>
      <c r="C18" s="673"/>
      <c r="D18" s="673"/>
      <c r="E18" s="673"/>
      <c r="F18" s="673"/>
      <c r="G18" s="128">
        <v>5.5</v>
      </c>
      <c r="H18" s="673"/>
    </row>
    <row r="19" spans="1:8" ht="19.5" customHeight="1">
      <c r="A19" s="17"/>
      <c r="B19" s="32" t="s">
        <v>31</v>
      </c>
      <c r="C19" s="673"/>
      <c r="D19" s="673"/>
      <c r="E19" s="673"/>
      <c r="F19" s="673"/>
      <c r="G19" s="128">
        <v>4.3</v>
      </c>
      <c r="H19" s="673"/>
    </row>
    <row r="20" spans="1:8" ht="21.75" customHeight="1">
      <c r="A20" s="17"/>
      <c r="B20" s="32" t="s">
        <v>190</v>
      </c>
      <c r="C20" s="673"/>
      <c r="D20" s="673"/>
      <c r="E20" s="673"/>
      <c r="F20" s="673"/>
      <c r="G20" s="128">
        <v>3.6</v>
      </c>
      <c r="H20" s="673"/>
    </row>
    <row r="21" spans="1:8" s="31" customFormat="1" ht="27.75" customHeight="1">
      <c r="A21" s="32"/>
      <c r="B21" s="32" t="s">
        <v>32</v>
      </c>
      <c r="C21" s="673"/>
      <c r="D21" s="673"/>
      <c r="E21" s="673"/>
      <c r="F21" s="673"/>
      <c r="G21" s="92">
        <v>3.6</v>
      </c>
      <c r="H21" s="673"/>
    </row>
    <row r="22" spans="1:8" s="31" customFormat="1" ht="19.5" customHeight="1">
      <c r="A22" s="32"/>
      <c r="B22" s="32" t="s">
        <v>188</v>
      </c>
      <c r="C22" s="673"/>
      <c r="D22" s="673"/>
      <c r="E22" s="673"/>
      <c r="F22" s="673"/>
      <c r="G22" s="92">
        <v>2.13</v>
      </c>
      <c r="H22" s="673"/>
    </row>
    <row r="23" spans="1:8" s="31" customFormat="1" ht="27.75" customHeight="1">
      <c r="A23" s="32"/>
      <c r="B23" s="32" t="s">
        <v>191</v>
      </c>
      <c r="C23" s="673"/>
      <c r="D23" s="673"/>
      <c r="E23" s="673"/>
      <c r="F23" s="673"/>
      <c r="G23" s="92">
        <v>2.1</v>
      </c>
      <c r="H23" s="673"/>
    </row>
    <row r="24" spans="1:8" s="31" customFormat="1" ht="18.75" customHeight="1">
      <c r="A24" s="33"/>
      <c r="B24" s="32" t="s">
        <v>192</v>
      </c>
      <c r="C24" s="673"/>
      <c r="D24" s="673"/>
      <c r="E24" s="673"/>
      <c r="F24" s="673"/>
      <c r="G24" s="92">
        <v>2.62</v>
      </c>
      <c r="H24" s="673"/>
    </row>
    <row r="25" spans="1:8" s="31" customFormat="1" ht="19.5" customHeight="1">
      <c r="A25" s="33"/>
      <c r="B25" s="33" t="s">
        <v>29</v>
      </c>
      <c r="C25" s="281">
        <f>SUM(C17)</f>
        <v>23.85</v>
      </c>
      <c r="D25" s="281">
        <f>SUM(D17)</f>
        <v>0</v>
      </c>
      <c r="E25" s="281">
        <f>SUM(E17)</f>
        <v>23.85</v>
      </c>
      <c r="F25" s="281">
        <f>SUM(F17)</f>
        <v>0</v>
      </c>
      <c r="G25" s="281">
        <f>SUM(G17:G24)</f>
        <v>23.85</v>
      </c>
      <c r="H25" s="281">
        <f>SUM(H17)</f>
        <v>0</v>
      </c>
    </row>
    <row r="26" spans="1:8" ht="12.75">
      <c r="A26" s="17"/>
      <c r="B26" s="25" t="s">
        <v>33</v>
      </c>
      <c r="C26" s="281">
        <f aca="true" t="shared" si="0" ref="C26:H26">C25+C16</f>
        <v>34.47</v>
      </c>
      <c r="D26" s="281">
        <f t="shared" si="0"/>
        <v>0</v>
      </c>
      <c r="E26" s="281">
        <f t="shared" si="0"/>
        <v>34.47</v>
      </c>
      <c r="F26" s="281">
        <f t="shared" si="0"/>
        <v>0</v>
      </c>
      <c r="G26" s="281">
        <f t="shared" si="0"/>
        <v>34.47</v>
      </c>
      <c r="H26" s="281">
        <f t="shared" si="0"/>
        <v>0</v>
      </c>
    </row>
    <row r="27" s="31" customFormat="1" ht="15.75" customHeight="1"/>
    <row r="28" s="31" customFormat="1" ht="15.75" customHeight="1"/>
    <row r="29" s="31" customFormat="1" ht="15.75" customHeight="1"/>
    <row r="30" spans="3:4" s="31" customFormat="1" ht="15.75" customHeight="1">
      <c r="C30" s="472"/>
      <c r="D30" s="472"/>
    </row>
    <row r="31" spans="1:8" ht="12.75">
      <c r="A31" s="13" t="s">
        <v>19</v>
      </c>
      <c r="B31" s="13"/>
      <c r="G31" s="295" t="s">
        <v>890</v>
      </c>
      <c r="H31" s="14"/>
    </row>
    <row r="32" spans="7:8" ht="12.75">
      <c r="G32" s="295" t="s">
        <v>891</v>
      </c>
      <c r="H32" s="14"/>
    </row>
    <row r="33" spans="7:8" ht="12.75">
      <c r="G33" s="295" t="s">
        <v>892</v>
      </c>
      <c r="H33" s="14"/>
    </row>
    <row r="34" spans="2:10" ht="12.75">
      <c r="B34" s="13"/>
      <c r="C34" s="13"/>
      <c r="D34" s="13"/>
      <c r="E34" s="13"/>
      <c r="F34" s="27" t="s">
        <v>82</v>
      </c>
      <c r="H34" s="30"/>
      <c r="I34" s="30"/>
      <c r="J34" s="30"/>
    </row>
  </sheetData>
  <sheetProtection/>
  <mergeCells count="14">
    <mergeCell ref="D17:D24"/>
    <mergeCell ref="E17:E24"/>
    <mergeCell ref="F17:F24"/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85" zoomScalePageLayoutView="0" workbookViewId="0" topLeftCell="A1">
      <selection activeCell="F17" sqref="F17"/>
    </sheetView>
  </sheetViews>
  <sheetFormatPr defaultColWidth="9.140625" defaultRowHeight="12.75"/>
  <cols>
    <col min="1" max="1" width="9.140625" style="14" customWidth="1"/>
    <col min="2" max="2" width="19.28125" style="14" customWidth="1"/>
    <col min="3" max="3" width="28.421875" style="14" customWidth="1"/>
    <col min="4" max="4" width="27.7109375" style="14" customWidth="1"/>
    <col min="5" max="5" width="30.28125" style="14" customWidth="1"/>
    <col min="6" max="16384" width="9.140625" style="14" customWidth="1"/>
  </cols>
  <sheetData>
    <row r="1" spans="5:6" ht="15">
      <c r="E1" s="35" t="s">
        <v>507</v>
      </c>
      <c r="F1" s="37"/>
    </row>
    <row r="2" spans="4:6" ht="15">
      <c r="D2" s="39" t="s">
        <v>0</v>
      </c>
      <c r="E2" s="39"/>
      <c r="F2" s="39"/>
    </row>
    <row r="3" spans="2:6" ht="20.25">
      <c r="B3" s="130"/>
      <c r="C3" s="517" t="s">
        <v>698</v>
      </c>
      <c r="D3" s="517"/>
      <c r="E3" s="517"/>
      <c r="F3" s="38"/>
    </row>
    <row r="4" ht="10.5" customHeight="1"/>
    <row r="5" spans="1:5" ht="30.75" customHeight="1">
      <c r="A5" s="671" t="s">
        <v>761</v>
      </c>
      <c r="B5" s="671"/>
      <c r="C5" s="671"/>
      <c r="D5" s="671"/>
      <c r="E5" s="671"/>
    </row>
    <row r="7" ht="0.75" customHeight="1"/>
    <row r="8" ht="12.75">
      <c r="A8" s="13" t="s">
        <v>921</v>
      </c>
    </row>
    <row r="9" spans="4:18" ht="12.75">
      <c r="D9" s="677" t="s">
        <v>777</v>
      </c>
      <c r="E9" s="677"/>
      <c r="Q9" s="17"/>
      <c r="R9" s="19"/>
    </row>
    <row r="10" spans="1:18" ht="26.25" customHeight="1">
      <c r="A10" s="632" t="s">
        <v>2</v>
      </c>
      <c r="B10" s="632" t="s">
        <v>3</v>
      </c>
      <c r="C10" s="674" t="s">
        <v>503</v>
      </c>
      <c r="D10" s="675"/>
      <c r="E10" s="676"/>
      <c r="Q10" s="19"/>
      <c r="R10" s="19"/>
    </row>
    <row r="11" spans="1:5" ht="56.25" customHeight="1">
      <c r="A11" s="632"/>
      <c r="B11" s="632"/>
      <c r="C11" s="281" t="s">
        <v>505</v>
      </c>
      <c r="D11" s="281" t="s">
        <v>506</v>
      </c>
      <c r="E11" s="281" t="s">
        <v>504</v>
      </c>
    </row>
    <row r="12" spans="1:5" s="407" customFormat="1" ht="12.75">
      <c r="A12" s="313">
        <v>1</v>
      </c>
      <c r="B12" s="308">
        <v>2</v>
      </c>
      <c r="C12" s="313">
        <v>3</v>
      </c>
      <c r="D12" s="308">
        <v>4</v>
      </c>
      <c r="E12" s="313">
        <v>5</v>
      </c>
    </row>
    <row r="13" spans="1:5" s="408" customFormat="1" ht="12.75">
      <c r="A13" s="128">
        <v>1</v>
      </c>
      <c r="B13" s="288" t="s">
        <v>879</v>
      </c>
      <c r="C13" s="128">
        <v>3</v>
      </c>
      <c r="D13" s="128">
        <v>0</v>
      </c>
      <c r="E13" s="128">
        <v>392</v>
      </c>
    </row>
    <row r="14" spans="1:5" s="408" customFormat="1" ht="12.75">
      <c r="A14" s="128">
        <v>2</v>
      </c>
      <c r="B14" s="288" t="s">
        <v>880</v>
      </c>
      <c r="C14" s="128">
        <v>1</v>
      </c>
      <c r="D14" s="128">
        <v>1</v>
      </c>
      <c r="E14" s="128">
        <v>199</v>
      </c>
    </row>
    <row r="15" spans="1:7" s="449" customFormat="1" ht="12.75">
      <c r="A15" s="326">
        <v>3</v>
      </c>
      <c r="B15" s="448" t="s">
        <v>881</v>
      </c>
      <c r="C15" s="326">
        <v>3</v>
      </c>
      <c r="D15" s="326">
        <v>1</v>
      </c>
      <c r="E15" s="326">
        <v>132</v>
      </c>
      <c r="G15" s="408"/>
    </row>
    <row r="16" spans="1:7" s="449" customFormat="1" ht="12.75">
      <c r="A16" s="326">
        <v>4</v>
      </c>
      <c r="B16" s="448" t="s">
        <v>882</v>
      </c>
      <c r="C16" s="326">
        <v>3</v>
      </c>
      <c r="D16" s="326">
        <v>3</v>
      </c>
      <c r="E16" s="326">
        <v>319</v>
      </c>
      <c r="G16" s="408"/>
    </row>
    <row r="17" spans="1:7" s="449" customFormat="1" ht="12.75">
      <c r="A17" s="326">
        <v>5</v>
      </c>
      <c r="B17" s="448" t="s">
        <v>883</v>
      </c>
      <c r="C17" s="450">
        <v>2</v>
      </c>
      <c r="D17" s="326">
        <v>1</v>
      </c>
      <c r="E17" s="326">
        <v>420</v>
      </c>
      <c r="G17" s="408"/>
    </row>
    <row r="18" spans="1:7" s="449" customFormat="1" ht="12.75">
      <c r="A18" s="326">
        <v>6</v>
      </c>
      <c r="B18" s="448" t="s">
        <v>886</v>
      </c>
      <c r="C18" s="326">
        <v>1</v>
      </c>
      <c r="D18" s="326">
        <v>1</v>
      </c>
      <c r="E18" s="326">
        <v>211</v>
      </c>
      <c r="G18" s="408"/>
    </row>
    <row r="19" spans="1:7" s="449" customFormat="1" ht="12.75">
      <c r="A19" s="326">
        <v>7</v>
      </c>
      <c r="B19" s="448" t="s">
        <v>884</v>
      </c>
      <c r="C19" s="326">
        <v>1</v>
      </c>
      <c r="D19" s="326">
        <v>0</v>
      </c>
      <c r="E19" s="326">
        <v>148</v>
      </c>
      <c r="G19" s="408"/>
    </row>
    <row r="20" spans="1:7" s="449" customFormat="1" ht="12.75">
      <c r="A20" s="326">
        <v>8</v>
      </c>
      <c r="B20" s="448" t="s">
        <v>885</v>
      </c>
      <c r="C20" s="326">
        <v>1</v>
      </c>
      <c r="D20" s="326">
        <v>1</v>
      </c>
      <c r="E20" s="326">
        <v>106</v>
      </c>
      <c r="G20" s="408"/>
    </row>
    <row r="21" spans="1:5" s="408" customFormat="1" ht="12.75">
      <c r="A21" s="135" t="s">
        <v>16</v>
      </c>
      <c r="B21" s="288"/>
      <c r="C21" s="135">
        <f>SUM(C13:C20)</f>
        <v>15</v>
      </c>
      <c r="D21" s="135">
        <f>SUM(D13:D20)</f>
        <v>8</v>
      </c>
      <c r="E21" s="135">
        <f>SUM(E13:E20)</f>
        <v>1927</v>
      </c>
    </row>
    <row r="22" spans="1:5" s="408" customFormat="1" ht="12.75">
      <c r="A22" s="473"/>
      <c r="B22" s="474"/>
      <c r="C22" s="473"/>
      <c r="D22" s="473"/>
      <c r="E22" s="473"/>
    </row>
    <row r="23" spans="1:5" s="408" customFormat="1" ht="12.75">
      <c r="A23" s="473"/>
      <c r="B23" s="474"/>
      <c r="C23" s="473"/>
      <c r="D23" s="473"/>
      <c r="E23" s="473"/>
    </row>
    <row r="24" ht="12.75">
      <c r="E24" s="26"/>
    </row>
    <row r="25" ht="12.75">
      <c r="E25" s="10"/>
    </row>
    <row r="26" spans="1:5" ht="12.75">
      <c r="A26" s="13" t="s">
        <v>19</v>
      </c>
      <c r="B26" s="13"/>
      <c r="D26" s="295" t="s">
        <v>890</v>
      </c>
      <c r="E26" s="14"/>
    </row>
    <row r="27" spans="4:5" ht="12.75">
      <c r="D27" s="295" t="s">
        <v>891</v>
      </c>
      <c r="E27" s="14"/>
    </row>
    <row r="28" spans="3:5" ht="12.75">
      <c r="C28" s="14"/>
      <c r="D28" s="295" t="s">
        <v>892</v>
      </c>
      <c r="E28" s="14"/>
    </row>
    <row r="29" spans="3:5" ht="12.75">
      <c r="C29" s="28" t="s">
        <v>82</v>
      </c>
      <c r="E29" s="30"/>
    </row>
  </sheetData>
  <sheetProtection/>
  <mergeCells count="6">
    <mergeCell ref="C3:E3"/>
    <mergeCell ref="A5:E5"/>
    <mergeCell ref="C10:E10"/>
    <mergeCell ref="D9:E9"/>
    <mergeCell ref="B10:B11"/>
    <mergeCell ref="A10:A1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sheetData>
    <row r="2" ht="12.75">
      <c r="B2" s="13"/>
    </row>
    <row r="4" spans="2:8" ht="12.75" customHeight="1">
      <c r="B4" s="513"/>
      <c r="C4" s="513"/>
      <c r="D4" s="513"/>
      <c r="E4" s="513"/>
      <c r="F4" s="513"/>
      <c r="G4" s="513"/>
      <c r="H4" s="513"/>
    </row>
    <row r="5" spans="2:8" ht="12.75" customHeight="1">
      <c r="B5" s="513"/>
      <c r="C5" s="513"/>
      <c r="D5" s="513"/>
      <c r="E5" s="513"/>
      <c r="F5" s="513"/>
      <c r="G5" s="513"/>
      <c r="H5" s="513"/>
    </row>
    <row r="6" spans="2:8" ht="12.75" customHeight="1">
      <c r="B6" s="513"/>
      <c r="C6" s="513"/>
      <c r="D6" s="513"/>
      <c r="E6" s="513"/>
      <c r="F6" s="513"/>
      <c r="G6" s="513"/>
      <c r="H6" s="513"/>
    </row>
    <row r="7" spans="2:8" ht="12.75" customHeight="1">
      <c r="B7" s="513"/>
      <c r="C7" s="513"/>
      <c r="D7" s="513"/>
      <c r="E7" s="513"/>
      <c r="F7" s="513"/>
      <c r="G7" s="513"/>
      <c r="H7" s="513"/>
    </row>
    <row r="8" spans="2:8" ht="12.75" customHeight="1">
      <c r="B8" s="513"/>
      <c r="C8" s="513"/>
      <c r="D8" s="513"/>
      <c r="E8" s="513"/>
      <c r="F8" s="513"/>
      <c r="G8" s="513"/>
      <c r="H8" s="513"/>
    </row>
    <row r="9" spans="2:8" ht="12.75" customHeight="1">
      <c r="B9" s="513"/>
      <c r="C9" s="513"/>
      <c r="D9" s="513"/>
      <c r="E9" s="513"/>
      <c r="F9" s="513"/>
      <c r="G9" s="513"/>
      <c r="H9" s="513"/>
    </row>
    <row r="10" spans="2:8" ht="12.75" customHeight="1">
      <c r="B10" s="513"/>
      <c r="C10" s="513"/>
      <c r="D10" s="513"/>
      <c r="E10" s="513"/>
      <c r="F10" s="513"/>
      <c r="G10" s="513"/>
      <c r="H10" s="513"/>
    </row>
    <row r="11" spans="2:8" ht="12.75" customHeight="1">
      <c r="B11" s="513"/>
      <c r="C11" s="513"/>
      <c r="D11" s="513"/>
      <c r="E11" s="513"/>
      <c r="F11" s="513"/>
      <c r="G11" s="513"/>
      <c r="H11" s="513"/>
    </row>
    <row r="12" spans="2:8" ht="12.75" customHeight="1">
      <c r="B12" s="513"/>
      <c r="C12" s="513"/>
      <c r="D12" s="513"/>
      <c r="E12" s="513"/>
      <c r="F12" s="513"/>
      <c r="G12" s="513"/>
      <c r="H12" s="513"/>
    </row>
    <row r="13" spans="2:8" ht="12.75" customHeight="1">
      <c r="B13" s="513"/>
      <c r="C13" s="513"/>
      <c r="D13" s="513"/>
      <c r="E13" s="513"/>
      <c r="F13" s="513"/>
      <c r="G13" s="513"/>
      <c r="H13" s="513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5" width="14.57421875" style="0" customWidth="1"/>
    <col min="6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679" t="s">
        <v>668</v>
      </c>
      <c r="I1" s="679"/>
    </row>
    <row r="2" spans="3:10" ht="18">
      <c r="C2" s="607" t="s">
        <v>0</v>
      </c>
      <c r="D2" s="607"/>
      <c r="E2" s="607"/>
      <c r="F2" s="607"/>
      <c r="G2" s="607"/>
      <c r="H2" s="216"/>
      <c r="I2" s="197"/>
      <c r="J2" s="197"/>
    </row>
    <row r="3" spans="2:10" ht="21">
      <c r="B3" s="608" t="s">
        <v>698</v>
      </c>
      <c r="C3" s="608"/>
      <c r="D3" s="608"/>
      <c r="E3" s="608"/>
      <c r="F3" s="608"/>
      <c r="G3" s="608"/>
      <c r="H3" s="198"/>
      <c r="I3" s="198"/>
      <c r="J3" s="198"/>
    </row>
    <row r="4" spans="3:10" ht="21">
      <c r="C4" s="170"/>
      <c r="D4" s="170"/>
      <c r="E4" s="170"/>
      <c r="F4" s="170"/>
      <c r="G4" s="170"/>
      <c r="H4" s="170"/>
      <c r="I4" s="198"/>
      <c r="J4" s="198"/>
    </row>
    <row r="5" spans="3:8" ht="20.25" customHeight="1">
      <c r="C5" s="680" t="s">
        <v>762</v>
      </c>
      <c r="D5" s="680"/>
      <c r="E5" s="680"/>
      <c r="F5" s="680"/>
      <c r="G5" s="680"/>
      <c r="H5" s="680"/>
    </row>
    <row r="6" spans="1:9" ht="20.25" customHeight="1">
      <c r="A6" t="s">
        <v>945</v>
      </c>
      <c r="C6" s="201"/>
      <c r="D6" s="201"/>
      <c r="E6" s="201"/>
      <c r="F6" s="201"/>
      <c r="G6" s="201"/>
      <c r="H6" s="681"/>
      <c r="I6" s="681"/>
    </row>
    <row r="7" spans="1:9" ht="15" customHeight="1">
      <c r="A7" s="678" t="s">
        <v>72</v>
      </c>
      <c r="B7" s="678" t="s">
        <v>34</v>
      </c>
      <c r="C7" s="678" t="s">
        <v>408</v>
      </c>
      <c r="D7" s="678" t="s">
        <v>388</v>
      </c>
      <c r="E7" s="678" t="s">
        <v>387</v>
      </c>
      <c r="F7" s="678"/>
      <c r="G7" s="678"/>
      <c r="H7" s="678" t="s">
        <v>878</v>
      </c>
      <c r="I7" s="682" t="s">
        <v>412</v>
      </c>
    </row>
    <row r="8" spans="1:9" ht="12.75" customHeight="1">
      <c r="A8" s="678"/>
      <c r="B8" s="678"/>
      <c r="C8" s="678"/>
      <c r="D8" s="678"/>
      <c r="E8" s="678" t="s">
        <v>409</v>
      </c>
      <c r="F8" s="682" t="s">
        <v>410</v>
      </c>
      <c r="G8" s="678" t="s">
        <v>411</v>
      </c>
      <c r="H8" s="678"/>
      <c r="I8" s="683"/>
    </row>
    <row r="9" spans="1:9" ht="20.25" customHeight="1">
      <c r="A9" s="678"/>
      <c r="B9" s="678"/>
      <c r="C9" s="678"/>
      <c r="D9" s="678"/>
      <c r="E9" s="678"/>
      <c r="F9" s="683"/>
      <c r="G9" s="678"/>
      <c r="H9" s="678"/>
      <c r="I9" s="683"/>
    </row>
    <row r="10" spans="1:9" ht="63.75" customHeight="1">
      <c r="A10" s="678"/>
      <c r="B10" s="678"/>
      <c r="C10" s="678"/>
      <c r="D10" s="678"/>
      <c r="E10" s="678"/>
      <c r="F10" s="684"/>
      <c r="G10" s="678"/>
      <c r="H10" s="678"/>
      <c r="I10" s="684"/>
    </row>
    <row r="11" spans="1:9" ht="15">
      <c r="A11" s="202">
        <v>1</v>
      </c>
      <c r="B11" s="202">
        <v>2</v>
      </c>
      <c r="C11" s="203">
        <v>3</v>
      </c>
      <c r="D11" s="202">
        <v>4</v>
      </c>
      <c r="E11" s="202">
        <v>5</v>
      </c>
      <c r="F11" s="203">
        <v>6</v>
      </c>
      <c r="G11" s="202">
        <v>7</v>
      </c>
      <c r="H11" s="202">
        <v>8</v>
      </c>
      <c r="I11" s="203">
        <v>9</v>
      </c>
    </row>
    <row r="12" spans="1:9" ht="12.75">
      <c r="A12" s="128">
        <v>1</v>
      </c>
      <c r="B12" s="288" t="s">
        <v>879</v>
      </c>
      <c r="C12" s="247" t="s">
        <v>894</v>
      </c>
      <c r="D12" s="247" t="s">
        <v>894</v>
      </c>
      <c r="E12" s="247" t="s">
        <v>894</v>
      </c>
      <c r="F12" s="247" t="s">
        <v>894</v>
      </c>
      <c r="G12" s="247" t="s">
        <v>894</v>
      </c>
      <c r="H12" s="247" t="s">
        <v>894</v>
      </c>
      <c r="I12" s="247" t="s">
        <v>894</v>
      </c>
    </row>
    <row r="13" spans="1:9" ht="12.75">
      <c r="A13" s="128">
        <v>2</v>
      </c>
      <c r="B13" s="288" t="s">
        <v>880</v>
      </c>
      <c r="C13" s="247" t="s">
        <v>894</v>
      </c>
      <c r="D13" s="247" t="s">
        <v>894</v>
      </c>
      <c r="E13" s="247" t="s">
        <v>894</v>
      </c>
      <c r="F13" s="247" t="s">
        <v>894</v>
      </c>
      <c r="G13" s="247" t="s">
        <v>894</v>
      </c>
      <c r="H13" s="247" t="s">
        <v>894</v>
      </c>
      <c r="I13" s="247" t="s">
        <v>894</v>
      </c>
    </row>
    <row r="14" spans="1:9" ht="12.75">
      <c r="A14" s="128">
        <v>3</v>
      </c>
      <c r="B14" s="288" t="s">
        <v>881</v>
      </c>
      <c r="C14" s="247" t="s">
        <v>894</v>
      </c>
      <c r="D14" s="247" t="s">
        <v>894</v>
      </c>
      <c r="E14" s="247" t="s">
        <v>894</v>
      </c>
      <c r="F14" s="247" t="s">
        <v>894</v>
      </c>
      <c r="G14" s="247" t="s">
        <v>894</v>
      </c>
      <c r="H14" s="247" t="s">
        <v>894</v>
      </c>
      <c r="I14" s="247" t="s">
        <v>894</v>
      </c>
    </row>
    <row r="15" spans="1:9" ht="12.75">
      <c r="A15" s="128">
        <v>4</v>
      </c>
      <c r="B15" s="288" t="s">
        <v>882</v>
      </c>
      <c r="C15" s="247" t="s">
        <v>894</v>
      </c>
      <c r="D15" s="247" t="s">
        <v>894</v>
      </c>
      <c r="E15" s="247" t="s">
        <v>894</v>
      </c>
      <c r="F15" s="247" t="s">
        <v>894</v>
      </c>
      <c r="G15" s="247" t="s">
        <v>894</v>
      </c>
      <c r="H15" s="247" t="s">
        <v>894</v>
      </c>
      <c r="I15" s="247" t="s">
        <v>894</v>
      </c>
    </row>
    <row r="16" spans="1:9" ht="15">
      <c r="A16" s="128">
        <v>5</v>
      </c>
      <c r="B16" s="288" t="s">
        <v>883</v>
      </c>
      <c r="C16" s="247" t="s">
        <v>923</v>
      </c>
      <c r="D16" s="248">
        <v>20</v>
      </c>
      <c r="E16" s="248" t="s">
        <v>924</v>
      </c>
      <c r="F16" s="247"/>
      <c r="G16" s="248"/>
      <c r="H16" s="247"/>
      <c r="I16" s="202"/>
    </row>
    <row r="17" spans="1:9" ht="12.75">
      <c r="A17" s="128">
        <v>6</v>
      </c>
      <c r="B17" s="288" t="s">
        <v>886</v>
      </c>
      <c r="C17" s="247" t="s">
        <v>894</v>
      </c>
      <c r="D17" s="247" t="s">
        <v>894</v>
      </c>
      <c r="E17" s="247" t="s">
        <v>894</v>
      </c>
      <c r="F17" s="247" t="s">
        <v>894</v>
      </c>
      <c r="G17" s="247" t="s">
        <v>894</v>
      </c>
      <c r="H17" s="247" t="s">
        <v>894</v>
      </c>
      <c r="I17" s="247" t="s">
        <v>894</v>
      </c>
    </row>
    <row r="18" spans="1:9" ht="12.75">
      <c r="A18" s="128">
        <v>7</v>
      </c>
      <c r="B18" s="288" t="s">
        <v>884</v>
      </c>
      <c r="C18" s="247" t="s">
        <v>894</v>
      </c>
      <c r="D18" s="247" t="s">
        <v>894</v>
      </c>
      <c r="E18" s="247" t="s">
        <v>894</v>
      </c>
      <c r="F18" s="247" t="s">
        <v>894</v>
      </c>
      <c r="G18" s="247" t="s">
        <v>894</v>
      </c>
      <c r="H18" s="247" t="s">
        <v>894</v>
      </c>
      <c r="I18" s="247" t="s">
        <v>894</v>
      </c>
    </row>
    <row r="19" spans="1:9" ht="12.75">
      <c r="A19" s="128">
        <v>8</v>
      </c>
      <c r="B19" s="288" t="s">
        <v>885</v>
      </c>
      <c r="C19" s="247" t="s">
        <v>894</v>
      </c>
      <c r="D19" s="247" t="s">
        <v>894</v>
      </c>
      <c r="E19" s="247" t="s">
        <v>894</v>
      </c>
      <c r="F19" s="247" t="s">
        <v>894</v>
      </c>
      <c r="G19" s="247" t="s">
        <v>894</v>
      </c>
      <c r="H19" s="247" t="s">
        <v>894</v>
      </c>
      <c r="I19" s="247" t="s">
        <v>894</v>
      </c>
    </row>
    <row r="20" spans="1:9" ht="12.75">
      <c r="A20" s="135" t="s">
        <v>16</v>
      </c>
      <c r="B20" s="288"/>
      <c r="C20" s="204"/>
      <c r="D20" s="204"/>
      <c r="E20" s="204"/>
      <c r="F20" s="204"/>
      <c r="G20" s="204"/>
      <c r="H20" s="204"/>
      <c r="I20" s="8"/>
    </row>
    <row r="21" spans="1:9" ht="12.75">
      <c r="A21" s="473"/>
      <c r="B21" s="474"/>
      <c r="C21" s="475"/>
      <c r="D21" s="475"/>
      <c r="E21" s="475"/>
      <c r="F21" s="475"/>
      <c r="G21" s="475"/>
      <c r="H21" s="475"/>
      <c r="I21" s="11"/>
    </row>
    <row r="22" spans="1:9" ht="12.75">
      <c r="A22" s="473"/>
      <c r="B22" s="474"/>
      <c r="C22" s="475"/>
      <c r="D22" s="475"/>
      <c r="E22" s="475"/>
      <c r="F22" s="475"/>
      <c r="G22" s="475"/>
      <c r="H22" s="475"/>
      <c r="I22" s="11"/>
    </row>
    <row r="23" spans="1:9" ht="12.75">
      <c r="A23" s="473"/>
      <c r="B23" s="474"/>
      <c r="C23" s="475"/>
      <c r="D23" s="475"/>
      <c r="E23" s="475"/>
      <c r="F23" s="475"/>
      <c r="G23" s="475"/>
      <c r="H23" s="475"/>
      <c r="I23" s="11"/>
    </row>
    <row r="24" spans="1:9" ht="12.75">
      <c r="A24" s="473"/>
      <c r="B24" s="474"/>
      <c r="C24" s="475"/>
      <c r="D24" s="475"/>
      <c r="E24" s="475"/>
      <c r="F24" s="475"/>
      <c r="G24" s="475"/>
      <c r="H24" s="475"/>
      <c r="I24" s="11"/>
    </row>
    <row r="26" spans="1:9" ht="12.75">
      <c r="A26" s="13" t="s">
        <v>19</v>
      </c>
      <c r="B26" s="13"/>
      <c r="C26" s="13"/>
      <c r="D26" s="13"/>
      <c r="E26" s="13"/>
      <c r="F26" s="13"/>
      <c r="H26" s="295" t="s">
        <v>890</v>
      </c>
      <c r="I26" s="14"/>
    </row>
    <row r="27" spans="8:9" ht="12.75">
      <c r="H27" s="295" t="s">
        <v>891</v>
      </c>
      <c r="I27" s="14"/>
    </row>
    <row r="28" spans="7:9" ht="12.75">
      <c r="G28" s="14"/>
      <c r="H28" s="295" t="s">
        <v>892</v>
      </c>
      <c r="I28" s="14"/>
    </row>
    <row r="29" spans="7:9" ht="12.75">
      <c r="G29" s="27" t="s">
        <v>82</v>
      </c>
      <c r="H29" s="14"/>
      <c r="I29" s="14"/>
    </row>
    <row r="30" spans="1:12" ht="12.75">
      <c r="A30" s="175"/>
      <c r="B30" s="175"/>
      <c r="C30" s="175"/>
      <c r="D30" s="175"/>
      <c r="E30" s="175"/>
      <c r="G30" s="175"/>
      <c r="H30" s="175"/>
      <c r="I30" s="175"/>
      <c r="L30" s="177"/>
    </row>
  </sheetData>
  <sheetProtection/>
  <mergeCells count="15"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A7:A10"/>
    <mergeCell ref="G8:G10"/>
    <mergeCell ref="H7:H10"/>
    <mergeCell ref="B7:B10"/>
    <mergeCell ref="C7:C10"/>
    <mergeCell ref="E7:G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20" zoomScalePageLayoutView="0" workbookViewId="0" topLeftCell="A1">
      <selection activeCell="A1" sqref="A1:H1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607" t="s">
        <v>0</v>
      </c>
      <c r="B1" s="607"/>
      <c r="C1" s="607"/>
      <c r="D1" s="607"/>
      <c r="E1" s="607"/>
      <c r="F1" s="607"/>
      <c r="G1" s="607"/>
      <c r="H1" s="607"/>
      <c r="I1" s="197"/>
      <c r="J1" s="254" t="s">
        <v>548</v>
      </c>
    </row>
    <row r="2" spans="1:10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</row>
    <row r="3" spans="1:9" ht="15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8">
      <c r="A4" s="607" t="s">
        <v>547</v>
      </c>
      <c r="B4" s="607"/>
      <c r="C4" s="607"/>
      <c r="D4" s="607"/>
      <c r="E4" s="607"/>
      <c r="F4" s="607"/>
      <c r="G4" s="607"/>
      <c r="H4" s="607"/>
      <c r="I4" s="607"/>
    </row>
    <row r="5" spans="1:10" ht="15">
      <c r="A5" s="172" t="s">
        <v>946</v>
      </c>
      <c r="B5" s="172"/>
      <c r="C5" s="172"/>
      <c r="D5" s="172"/>
      <c r="E5" s="172"/>
      <c r="F5" s="172"/>
      <c r="G5" s="172"/>
      <c r="H5" s="172"/>
      <c r="I5" s="689" t="s">
        <v>776</v>
      </c>
      <c r="J5" s="689"/>
    </row>
    <row r="6" spans="1:10" ht="25.5" customHeight="1">
      <c r="A6" s="685" t="s">
        <v>2</v>
      </c>
      <c r="B6" s="685" t="s">
        <v>389</v>
      </c>
      <c r="C6" s="530" t="s">
        <v>390</v>
      </c>
      <c r="D6" s="530"/>
      <c r="E6" s="530"/>
      <c r="F6" s="686" t="s">
        <v>393</v>
      </c>
      <c r="G6" s="687"/>
      <c r="H6" s="687"/>
      <c r="I6" s="688"/>
      <c r="J6" s="690" t="s">
        <v>397</v>
      </c>
    </row>
    <row r="7" spans="1:10" ht="63" customHeight="1">
      <c r="A7" s="685"/>
      <c r="B7" s="685"/>
      <c r="C7" s="5" t="s">
        <v>99</v>
      </c>
      <c r="D7" s="5" t="s">
        <v>391</v>
      </c>
      <c r="E7" s="5" t="s">
        <v>392</v>
      </c>
      <c r="F7" s="200" t="s">
        <v>394</v>
      </c>
      <c r="G7" s="200" t="s">
        <v>395</v>
      </c>
      <c r="H7" s="200" t="s">
        <v>396</v>
      </c>
      <c r="I7" s="200" t="s">
        <v>45</v>
      </c>
      <c r="J7" s="691"/>
    </row>
    <row r="8" spans="1:10" ht="15">
      <c r="A8" s="173" t="s">
        <v>257</v>
      </c>
      <c r="B8" s="173" t="s">
        <v>258</v>
      </c>
      <c r="C8" s="173" t="s">
        <v>259</v>
      </c>
      <c r="D8" s="173" t="s">
        <v>260</v>
      </c>
      <c r="E8" s="173" t="s">
        <v>261</v>
      </c>
      <c r="F8" s="173" t="s">
        <v>264</v>
      </c>
      <c r="G8" s="173" t="s">
        <v>283</v>
      </c>
      <c r="H8" s="173" t="s">
        <v>284</v>
      </c>
      <c r="I8" s="173" t="s">
        <v>285</v>
      </c>
      <c r="J8" s="173" t="s">
        <v>313</v>
      </c>
    </row>
    <row r="9" spans="1:10" ht="15">
      <c r="A9" s="249">
        <v>1</v>
      </c>
      <c r="B9" s="173" t="s">
        <v>894</v>
      </c>
      <c r="C9" s="173" t="s">
        <v>894</v>
      </c>
      <c r="D9" s="173" t="s">
        <v>894</v>
      </c>
      <c r="E9" s="173" t="s">
        <v>894</v>
      </c>
      <c r="F9" s="173" t="s">
        <v>894</v>
      </c>
      <c r="G9" s="173" t="s">
        <v>894</v>
      </c>
      <c r="H9" s="173" t="s">
        <v>894</v>
      </c>
      <c r="I9" s="173" t="s">
        <v>894</v>
      </c>
      <c r="J9" s="173" t="s">
        <v>894</v>
      </c>
    </row>
    <row r="10" spans="1:10" ht="12.75">
      <c r="A10" s="25" t="s">
        <v>16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26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26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26"/>
      <c r="B13" s="11"/>
      <c r="C13" s="11"/>
      <c r="D13" s="11"/>
      <c r="E13" s="11"/>
      <c r="F13" s="11"/>
      <c r="G13" s="11"/>
      <c r="H13" s="11"/>
      <c r="I13" s="11"/>
      <c r="J13" s="11"/>
    </row>
    <row r="16" spans="1:10" ht="12.75">
      <c r="A16" s="13" t="s">
        <v>19</v>
      </c>
      <c r="B16" s="13"/>
      <c r="C16" s="13"/>
      <c r="D16" s="13"/>
      <c r="E16" s="13"/>
      <c r="F16" s="13"/>
      <c r="G16" s="13"/>
      <c r="I16" s="295" t="s">
        <v>890</v>
      </c>
      <c r="J16" s="14"/>
    </row>
    <row r="17" spans="9:10" ht="12.75">
      <c r="I17" s="295" t="s">
        <v>891</v>
      </c>
      <c r="J17" s="14"/>
    </row>
    <row r="18" spans="8:10" ht="12.75">
      <c r="H18" s="14"/>
      <c r="I18" s="295" t="s">
        <v>892</v>
      </c>
      <c r="J18" s="14"/>
    </row>
    <row r="19" spans="8:10" ht="12.75">
      <c r="H19" s="28" t="s">
        <v>82</v>
      </c>
      <c r="I19" s="14"/>
      <c r="J19" s="14"/>
    </row>
  </sheetData>
  <sheetProtection/>
  <mergeCells count="9">
    <mergeCell ref="A1:H1"/>
    <mergeCell ref="A2:J2"/>
    <mergeCell ref="A4:I4"/>
    <mergeCell ref="A6:A7"/>
    <mergeCell ref="B6:B7"/>
    <mergeCell ref="C6:E6"/>
    <mergeCell ref="F6:I6"/>
    <mergeCell ref="I5:J5"/>
    <mergeCell ref="J6:J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.28125" style="175" customWidth="1"/>
    <col min="2" max="2" width="8.57421875" style="175" customWidth="1"/>
    <col min="3" max="3" width="32.140625" style="175" customWidth="1"/>
    <col min="4" max="4" width="15.140625" style="175" customWidth="1"/>
    <col min="5" max="6" width="11.7109375" style="175" customWidth="1"/>
    <col min="7" max="7" width="13.7109375" style="175" customWidth="1"/>
    <col min="8" max="8" width="20.140625" style="175" customWidth="1"/>
    <col min="9" max="16384" width="9.140625" style="175" customWidth="1"/>
  </cols>
  <sheetData>
    <row r="1" spans="1:8" ht="12.75">
      <c r="A1" s="175" t="s">
        <v>11</v>
      </c>
      <c r="H1" s="189" t="s">
        <v>550</v>
      </c>
    </row>
    <row r="2" spans="1:8" s="179" customFormat="1" ht="15.75">
      <c r="A2" s="652" t="s">
        <v>0</v>
      </c>
      <c r="B2" s="652"/>
      <c r="C2" s="652"/>
      <c r="D2" s="652"/>
      <c r="E2" s="652"/>
      <c r="F2" s="652"/>
      <c r="G2" s="652"/>
      <c r="H2" s="652"/>
    </row>
    <row r="3" spans="1:8" s="179" customFormat="1" ht="20.25" customHeight="1">
      <c r="A3" s="653" t="s">
        <v>698</v>
      </c>
      <c r="B3" s="653"/>
      <c r="C3" s="653"/>
      <c r="D3" s="653"/>
      <c r="E3" s="653"/>
      <c r="F3" s="653"/>
      <c r="G3" s="653"/>
      <c r="H3" s="653"/>
    </row>
    <row r="5" spans="1:8" s="179" customFormat="1" ht="15.75">
      <c r="A5" s="654" t="s">
        <v>549</v>
      </c>
      <c r="B5" s="654"/>
      <c r="C5" s="654"/>
      <c r="D5" s="654"/>
      <c r="E5" s="654"/>
      <c r="F5" s="654"/>
      <c r="G5" s="654"/>
      <c r="H5" s="695"/>
    </row>
    <row r="7" spans="1:7" ht="12.75">
      <c r="A7" s="696" t="s">
        <v>887</v>
      </c>
      <c r="B7" s="696"/>
      <c r="C7" s="696"/>
      <c r="D7" s="181"/>
      <c r="E7" s="181"/>
      <c r="F7" s="181"/>
      <c r="G7" s="181"/>
    </row>
    <row r="8" spans="1:8" s="182" customFormat="1" ht="39.75" customHeight="1">
      <c r="A8" s="183"/>
      <c r="B8" s="697" t="s">
        <v>277</v>
      </c>
      <c r="C8" s="697" t="s">
        <v>278</v>
      </c>
      <c r="D8" s="699" t="s">
        <v>279</v>
      </c>
      <c r="E8" s="700"/>
      <c r="F8" s="700"/>
      <c r="G8" s="701"/>
      <c r="H8" s="697" t="s">
        <v>76</v>
      </c>
    </row>
    <row r="9" spans="1:8" s="182" customFormat="1" ht="25.5">
      <c r="A9" s="184"/>
      <c r="B9" s="698"/>
      <c r="C9" s="698"/>
      <c r="D9" s="190" t="s">
        <v>280</v>
      </c>
      <c r="E9" s="190" t="s">
        <v>281</v>
      </c>
      <c r="F9" s="190" t="s">
        <v>282</v>
      </c>
      <c r="G9" s="190" t="s">
        <v>16</v>
      </c>
      <c r="H9" s="698"/>
    </row>
    <row r="10" spans="1:8" s="182" customFormat="1" ht="15">
      <c r="A10" s="184"/>
      <c r="B10" s="191" t="s">
        <v>257</v>
      </c>
      <c r="C10" s="191" t="s">
        <v>258</v>
      </c>
      <c r="D10" s="191" t="s">
        <v>259</v>
      </c>
      <c r="E10" s="191" t="s">
        <v>260</v>
      </c>
      <c r="F10" s="191" t="s">
        <v>261</v>
      </c>
      <c r="G10" s="191" t="s">
        <v>262</v>
      </c>
      <c r="H10" s="191" t="s">
        <v>263</v>
      </c>
    </row>
    <row r="11" spans="2:8" s="192" customFormat="1" ht="15" customHeight="1">
      <c r="B11" s="193" t="s">
        <v>26</v>
      </c>
      <c r="C11" s="692" t="s">
        <v>286</v>
      </c>
      <c r="D11" s="693"/>
      <c r="E11" s="693"/>
      <c r="F11" s="693"/>
      <c r="G11" s="693"/>
      <c r="H11" s="694"/>
    </row>
    <row r="12" spans="2:8" s="195" customFormat="1" ht="63.75">
      <c r="B12" s="194"/>
      <c r="C12" s="409" t="s">
        <v>909</v>
      </c>
      <c r="D12" s="410">
        <v>1</v>
      </c>
      <c r="E12" s="410">
        <v>8</v>
      </c>
      <c r="F12" s="410">
        <v>0</v>
      </c>
      <c r="G12" s="410">
        <v>9</v>
      </c>
      <c r="H12" s="411" t="s">
        <v>910</v>
      </c>
    </row>
    <row r="13" spans="1:8" ht="51">
      <c r="A13" s="186"/>
      <c r="B13" s="122"/>
      <c r="C13" s="409" t="s">
        <v>911</v>
      </c>
      <c r="D13" s="193">
        <v>1</v>
      </c>
      <c r="E13" s="193">
        <v>0</v>
      </c>
      <c r="F13" s="193">
        <v>0</v>
      </c>
      <c r="G13" s="193">
        <v>1</v>
      </c>
      <c r="H13" s="412" t="s">
        <v>918</v>
      </c>
    </row>
    <row r="14" spans="2:8" ht="38.25">
      <c r="B14" s="185"/>
      <c r="C14" s="409" t="s">
        <v>912</v>
      </c>
      <c r="D14" s="193">
        <v>1</v>
      </c>
      <c r="E14" s="304">
        <v>0</v>
      </c>
      <c r="F14" s="304">
        <v>0</v>
      </c>
      <c r="G14" s="304">
        <v>0</v>
      </c>
      <c r="H14" s="412" t="s">
        <v>913</v>
      </c>
    </row>
    <row r="15" spans="2:8" s="118" customFormat="1" ht="12.75">
      <c r="B15" s="122"/>
      <c r="C15" s="196">
        <v>4</v>
      </c>
      <c r="D15" s="122"/>
      <c r="E15" s="122"/>
      <c r="F15" s="122"/>
      <c r="G15" s="122"/>
      <c r="H15" s="120"/>
    </row>
    <row r="16" spans="2:8" s="118" customFormat="1" ht="12.75">
      <c r="B16" s="122"/>
      <c r="C16" s="196"/>
      <c r="D16" s="122"/>
      <c r="E16" s="122"/>
      <c r="F16" s="122"/>
      <c r="G16" s="122"/>
      <c r="H16" s="120"/>
    </row>
    <row r="17" spans="2:8" s="118" customFormat="1" ht="12.75">
      <c r="B17" s="122"/>
      <c r="C17" s="196"/>
      <c r="D17" s="122"/>
      <c r="E17" s="122"/>
      <c r="F17" s="122"/>
      <c r="G17" s="122"/>
      <c r="H17" s="120"/>
    </row>
    <row r="18" spans="2:8" s="118" customFormat="1" ht="21.75" customHeight="1">
      <c r="B18" s="193" t="s">
        <v>30</v>
      </c>
      <c r="C18" s="692" t="s">
        <v>460</v>
      </c>
      <c r="D18" s="693"/>
      <c r="E18" s="693"/>
      <c r="F18" s="693"/>
      <c r="G18" s="693"/>
      <c r="H18" s="694"/>
    </row>
    <row r="19" spans="1:8" s="118" customFormat="1" ht="12.75">
      <c r="A19" s="188" t="s">
        <v>276</v>
      </c>
      <c r="B19" s="187"/>
      <c r="C19" s="409" t="s">
        <v>914</v>
      </c>
      <c r="D19" s="413"/>
      <c r="E19" s="413">
        <v>8</v>
      </c>
      <c r="F19" s="413"/>
      <c r="G19" s="413">
        <v>8</v>
      </c>
      <c r="H19" s="120"/>
    </row>
    <row r="20" spans="2:8" ht="12.75">
      <c r="B20" s="122"/>
      <c r="C20" s="414" t="s">
        <v>915</v>
      </c>
      <c r="D20" s="410">
        <v>1</v>
      </c>
      <c r="E20" s="410">
        <v>8</v>
      </c>
      <c r="F20" s="410">
        <v>0</v>
      </c>
      <c r="G20" s="410">
        <v>9</v>
      </c>
      <c r="H20" s="122"/>
    </row>
    <row r="21" spans="2:8" ht="12.75">
      <c r="B21" s="122"/>
      <c r="C21" s="414" t="s">
        <v>916</v>
      </c>
      <c r="D21" s="410">
        <v>1</v>
      </c>
      <c r="E21" s="410">
        <v>8</v>
      </c>
      <c r="F21" s="410">
        <v>0</v>
      </c>
      <c r="G21" s="410">
        <v>9</v>
      </c>
      <c r="H21" s="122"/>
    </row>
    <row r="22" spans="2:8" ht="12.75">
      <c r="B22" s="122"/>
      <c r="C22" s="414" t="s">
        <v>917</v>
      </c>
      <c r="D22" s="410">
        <v>2</v>
      </c>
      <c r="E22" s="410">
        <v>0</v>
      </c>
      <c r="F22" s="410">
        <v>0</v>
      </c>
      <c r="G22" s="410">
        <v>2</v>
      </c>
      <c r="H22" s="122"/>
    </row>
    <row r="23" spans="2:8" ht="12.75">
      <c r="B23" s="122"/>
      <c r="C23" s="196"/>
      <c r="D23" s="122"/>
      <c r="E23" s="122"/>
      <c r="F23" s="122"/>
      <c r="G23" s="122"/>
      <c r="H23" s="122"/>
    </row>
    <row r="24" spans="2:8" ht="12.75">
      <c r="B24" s="122"/>
      <c r="C24" s="122"/>
      <c r="D24" s="122"/>
      <c r="E24" s="122"/>
      <c r="F24" s="122"/>
      <c r="G24" s="122"/>
      <c r="H24" s="122"/>
    </row>
    <row r="25" spans="2:8" ht="12.75">
      <c r="B25" s="182"/>
      <c r="C25" s="182"/>
      <c r="D25" s="182"/>
      <c r="E25" s="182"/>
      <c r="F25" s="182"/>
      <c r="G25" s="182"/>
      <c r="H25" s="182"/>
    </row>
    <row r="26" spans="2:8" ht="12.75">
      <c r="B26" s="182"/>
      <c r="C26" s="182"/>
      <c r="D26" s="182"/>
      <c r="E26" s="182"/>
      <c r="F26" s="182"/>
      <c r="G26" s="182"/>
      <c r="H26" s="182"/>
    </row>
    <row r="27" spans="2:8" ht="12.75">
      <c r="B27" s="182"/>
      <c r="C27" s="182"/>
      <c r="D27" s="182"/>
      <c r="E27" s="182"/>
      <c r="F27" s="182"/>
      <c r="G27" s="182"/>
      <c r="H27" s="182"/>
    </row>
    <row r="28" spans="2:8" ht="12.75">
      <c r="B28" s="182"/>
      <c r="C28" s="182"/>
      <c r="D28" s="182"/>
      <c r="E28" s="182"/>
      <c r="F28" s="182"/>
      <c r="G28" s="182"/>
      <c r="H28" s="182"/>
    </row>
    <row r="29" spans="2:8" ht="12.75">
      <c r="B29" s="182"/>
      <c r="C29" s="182"/>
      <c r="D29" s="182"/>
      <c r="E29" s="182"/>
      <c r="F29" s="182"/>
      <c r="G29" s="182"/>
      <c r="H29" s="182"/>
    </row>
    <row r="30" spans="1:8" ht="12.75">
      <c r="A30" s="13" t="s">
        <v>19</v>
      </c>
      <c r="B30" s="13"/>
      <c r="C30" s="13"/>
      <c r="D30" s="13"/>
      <c r="E30" s="13"/>
      <c r="G30" s="295" t="s">
        <v>890</v>
      </c>
      <c r="H30" s="14"/>
    </row>
    <row r="31" spans="7:8" ht="12.75">
      <c r="G31" s="295" t="s">
        <v>891</v>
      </c>
      <c r="H31" s="14"/>
    </row>
    <row r="32" spans="6:8" ht="12.75">
      <c r="F32" s="14"/>
      <c r="G32" s="295" t="s">
        <v>892</v>
      </c>
      <c r="H32" s="14"/>
    </row>
    <row r="33" spans="6:8" ht="12.75">
      <c r="F33" s="28" t="s">
        <v>82</v>
      </c>
      <c r="G33" s="14"/>
      <c r="H33" s="14"/>
    </row>
  </sheetData>
  <sheetProtection/>
  <mergeCells count="10">
    <mergeCell ref="C11:H11"/>
    <mergeCell ref="C18:H18"/>
    <mergeCell ref="A2:H2"/>
    <mergeCell ref="A3:H3"/>
    <mergeCell ref="A5:H5"/>
    <mergeCell ref="A7:C7"/>
    <mergeCell ref="B8:B9"/>
    <mergeCell ref="C8:C9"/>
    <mergeCell ref="D8:G8"/>
    <mergeCell ref="H8:H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8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8">
      <c r="A1" s="607" t="s">
        <v>0</v>
      </c>
      <c r="B1" s="607"/>
      <c r="C1" s="607"/>
      <c r="D1" s="607"/>
      <c r="E1" s="607"/>
      <c r="F1" s="607"/>
      <c r="H1" s="169" t="s">
        <v>641</v>
      </c>
    </row>
    <row r="2" spans="1:7" ht="21">
      <c r="A2" s="608" t="s">
        <v>698</v>
      </c>
      <c r="B2" s="608"/>
      <c r="C2" s="608"/>
      <c r="D2" s="608"/>
      <c r="E2" s="608"/>
      <c r="F2" s="608"/>
      <c r="G2" s="608"/>
    </row>
    <row r="3" spans="1:2" ht="15">
      <c r="A3" s="171"/>
      <c r="B3" s="171"/>
    </row>
    <row r="4" spans="1:7" ht="18" customHeight="1">
      <c r="A4" s="609" t="s">
        <v>642</v>
      </c>
      <c r="B4" s="609"/>
      <c r="C4" s="609"/>
      <c r="D4" s="609"/>
      <c r="E4" s="609"/>
      <c r="F4" s="609"/>
      <c r="G4" s="609"/>
    </row>
    <row r="5" spans="1:2" ht="15">
      <c r="A5" s="172" t="s">
        <v>887</v>
      </c>
      <c r="B5" s="172"/>
    </row>
    <row r="6" spans="1:8" ht="15">
      <c r="A6" s="172"/>
      <c r="B6" s="172"/>
      <c r="F6" s="610" t="s">
        <v>776</v>
      </c>
      <c r="G6" s="610"/>
      <c r="H6" s="610"/>
    </row>
    <row r="7" spans="1:8" ht="75">
      <c r="A7" s="332" t="s">
        <v>2</v>
      </c>
      <c r="B7" s="332" t="s">
        <v>3</v>
      </c>
      <c r="C7" s="404" t="s">
        <v>643</v>
      </c>
      <c r="D7" s="404" t="s">
        <v>644</v>
      </c>
      <c r="E7" s="404" t="s">
        <v>645</v>
      </c>
      <c r="F7" s="404" t="s">
        <v>646</v>
      </c>
      <c r="G7" s="415" t="s">
        <v>958</v>
      </c>
      <c r="H7" s="406" t="s">
        <v>867</v>
      </c>
    </row>
    <row r="8" spans="1:8" s="169" customFormat="1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416" t="s">
        <v>263</v>
      </c>
      <c r="H8" s="351">
        <v>8</v>
      </c>
    </row>
    <row r="9" spans="1:8" s="169" customFormat="1" ht="15">
      <c r="A9" s="128">
        <v>1</v>
      </c>
      <c r="B9" s="288" t="s">
        <v>879</v>
      </c>
      <c r="C9" s="347">
        <f>'AT-3'!C9+'AT-3'!D9+'AT-3'!E9</f>
        <v>510</v>
      </c>
      <c r="D9" s="347">
        <v>510</v>
      </c>
      <c r="E9" s="347">
        <v>94</v>
      </c>
      <c r="F9" s="347">
        <v>0</v>
      </c>
      <c r="G9" s="444">
        <v>221</v>
      </c>
      <c r="H9" s="445"/>
    </row>
    <row r="10" spans="1:8" s="169" customFormat="1" ht="15">
      <c r="A10" s="128">
        <v>2</v>
      </c>
      <c r="B10" s="288" t="s">
        <v>880</v>
      </c>
      <c r="C10" s="347">
        <f>'AT-3'!C10+'AT-3'!D10+'AT-3'!E10</f>
        <v>262</v>
      </c>
      <c r="D10" s="446">
        <v>262</v>
      </c>
      <c r="E10" s="446">
        <v>30</v>
      </c>
      <c r="F10" s="347">
        <v>0</v>
      </c>
      <c r="G10" s="505">
        <v>113</v>
      </c>
      <c r="H10" s="445"/>
    </row>
    <row r="11" spans="1:8" s="169" customFormat="1" ht="15">
      <c r="A11" s="128">
        <v>3</v>
      </c>
      <c r="B11" s="288" t="s">
        <v>881</v>
      </c>
      <c r="C11" s="347">
        <f>'AT-3'!C11+'AT-3'!D11+'AT-3'!E11</f>
        <v>173</v>
      </c>
      <c r="D11" s="446">
        <v>173</v>
      </c>
      <c r="E11" s="446">
        <v>2</v>
      </c>
      <c r="F11" s="347">
        <v>0</v>
      </c>
      <c r="G11" s="505">
        <v>75</v>
      </c>
      <c r="H11" s="445"/>
    </row>
    <row r="12" spans="1:8" s="169" customFormat="1" ht="15">
      <c r="A12" s="128">
        <v>4</v>
      </c>
      <c r="B12" s="288" t="s">
        <v>882</v>
      </c>
      <c r="C12" s="347">
        <f>'AT-3'!C12+'AT-3'!D12+'AT-3'!E12</f>
        <v>418</v>
      </c>
      <c r="D12" s="446">
        <v>418</v>
      </c>
      <c r="E12" s="446">
        <v>8</v>
      </c>
      <c r="F12" s="347">
        <v>0</v>
      </c>
      <c r="G12" s="505">
        <v>181</v>
      </c>
      <c r="H12" s="445"/>
    </row>
    <row r="13" spans="1:8" s="169" customFormat="1" ht="15">
      <c r="A13" s="128">
        <v>5</v>
      </c>
      <c r="B13" s="288" t="s">
        <v>883</v>
      </c>
      <c r="C13" s="347">
        <f>'AT-3'!C13+'AT-3'!D13+'AT-3'!E13</f>
        <v>551</v>
      </c>
      <c r="D13" s="446">
        <v>551</v>
      </c>
      <c r="E13" s="446">
        <v>21</v>
      </c>
      <c r="F13" s="347">
        <v>0</v>
      </c>
      <c r="G13" s="505">
        <v>239</v>
      </c>
      <c r="H13" s="445"/>
    </row>
    <row r="14" spans="1:8" s="169" customFormat="1" ht="15">
      <c r="A14" s="128">
        <v>6</v>
      </c>
      <c r="B14" s="288" t="s">
        <v>886</v>
      </c>
      <c r="C14" s="347">
        <f>'AT-3'!C14+'AT-3'!D14+'AT-3'!E14</f>
        <v>277</v>
      </c>
      <c r="D14" s="446">
        <v>277</v>
      </c>
      <c r="E14" s="446">
        <v>16</v>
      </c>
      <c r="F14" s="347">
        <v>0</v>
      </c>
      <c r="G14" s="505">
        <v>120</v>
      </c>
      <c r="H14" s="445"/>
    </row>
    <row r="15" spans="1:8" s="169" customFormat="1" ht="15">
      <c r="A15" s="128">
        <v>7</v>
      </c>
      <c r="B15" s="288" t="s">
        <v>884</v>
      </c>
      <c r="C15" s="347">
        <f>'AT-3'!C15+'AT-3'!D15+'AT-3'!E15</f>
        <v>194</v>
      </c>
      <c r="D15" s="446">
        <v>194</v>
      </c>
      <c r="E15" s="446">
        <v>11</v>
      </c>
      <c r="F15" s="347">
        <v>0</v>
      </c>
      <c r="G15" s="505">
        <v>84</v>
      </c>
      <c r="H15" s="445"/>
    </row>
    <row r="16" spans="1:8" s="169" customFormat="1" ht="15">
      <c r="A16" s="128">
        <v>8</v>
      </c>
      <c r="B16" s="288" t="s">
        <v>885</v>
      </c>
      <c r="C16" s="347">
        <f>'AT-3'!C16+'AT-3'!D16+'AT-3'!E16</f>
        <v>139</v>
      </c>
      <c r="D16" s="446">
        <v>139</v>
      </c>
      <c r="E16" s="446">
        <v>45</v>
      </c>
      <c r="F16" s="347">
        <v>0</v>
      </c>
      <c r="G16" s="505">
        <v>60</v>
      </c>
      <c r="H16" s="445"/>
    </row>
    <row r="17" spans="1:10" ht="15">
      <c r="A17" s="135" t="s">
        <v>16</v>
      </c>
      <c r="B17" s="288"/>
      <c r="C17" s="331">
        <f>SUM(C9:C16)</f>
        <v>2524</v>
      </c>
      <c r="D17" s="331">
        <f>SUM(D9:D16)</f>
        <v>2524</v>
      </c>
      <c r="E17" s="331">
        <f>SUM(E9:E16)</f>
        <v>227</v>
      </c>
      <c r="F17" s="331">
        <f>SUM(F9:F16)</f>
        <v>0</v>
      </c>
      <c r="G17" s="331">
        <f>SUM(G9:G16)</f>
        <v>1093</v>
      </c>
      <c r="H17" s="25"/>
      <c r="I17" s="169"/>
      <c r="J17" s="169"/>
    </row>
    <row r="18" spans="1:10" ht="15">
      <c r="A18" s="473"/>
      <c r="B18" s="474"/>
      <c r="C18" s="476"/>
      <c r="D18" s="476"/>
      <c r="E18" s="476"/>
      <c r="F18" s="476"/>
      <c r="G18" s="476"/>
      <c r="H18" s="26"/>
      <c r="I18" s="169"/>
      <c r="J18" s="169"/>
    </row>
    <row r="19" spans="1:10" ht="15">
      <c r="A19" s="473"/>
      <c r="B19" s="474"/>
      <c r="C19" s="476"/>
      <c r="D19" s="476"/>
      <c r="E19" s="476"/>
      <c r="F19" s="476"/>
      <c r="G19" s="476"/>
      <c r="H19" s="26"/>
      <c r="I19" s="169"/>
      <c r="J19" s="169"/>
    </row>
    <row r="20" spans="1:10" ht="15">
      <c r="A20" s="473"/>
      <c r="B20" s="474"/>
      <c r="C20" s="476"/>
      <c r="D20" s="476"/>
      <c r="E20" s="476"/>
      <c r="F20" s="476"/>
      <c r="G20" s="476"/>
      <c r="H20" s="26"/>
      <c r="I20" s="169"/>
      <c r="J20" s="169"/>
    </row>
    <row r="21" spans="1:9" ht="15">
      <c r="A21" s="174"/>
      <c r="I21" s="169"/>
    </row>
    <row r="24" spans="1:7" ht="12.75">
      <c r="A24" s="13" t="s">
        <v>19</v>
      </c>
      <c r="B24" s="13"/>
      <c r="C24" s="13"/>
      <c r="D24" s="13"/>
      <c r="F24" s="295" t="s">
        <v>890</v>
      </c>
      <c r="G24" s="14"/>
    </row>
    <row r="25" spans="6:7" ht="12.75">
      <c r="F25" s="295" t="s">
        <v>891</v>
      </c>
      <c r="G25" s="14"/>
    </row>
    <row r="26" spans="6:7" ht="12.75">
      <c r="F26" s="295" t="s">
        <v>892</v>
      </c>
      <c r="G26" s="14"/>
    </row>
    <row r="27" spans="5:7" ht="12.75">
      <c r="E27" s="28" t="s">
        <v>82</v>
      </c>
      <c r="G27" s="14"/>
    </row>
    <row r="28" spans="1:13" ht="12.7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</sheetData>
  <sheetProtection/>
  <mergeCells count="4">
    <mergeCell ref="A1:F1"/>
    <mergeCell ref="A2:G2"/>
    <mergeCell ref="A4:G4"/>
    <mergeCell ref="F6:H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8">
      <c r="A1" s="607" t="s">
        <v>0</v>
      </c>
      <c r="B1" s="607"/>
      <c r="C1" s="607"/>
      <c r="D1" s="607"/>
      <c r="E1" s="607"/>
      <c r="F1" s="607"/>
      <c r="H1" s="169" t="s">
        <v>868</v>
      </c>
    </row>
    <row r="2" spans="1:7" ht="21">
      <c r="A2" s="608" t="s">
        <v>698</v>
      </c>
      <c r="B2" s="608"/>
      <c r="C2" s="608"/>
      <c r="D2" s="608"/>
      <c r="E2" s="608"/>
      <c r="F2" s="608"/>
      <c r="G2" s="608"/>
    </row>
    <row r="3" spans="1:2" ht="15">
      <c r="A3" s="171"/>
      <c r="B3" s="171"/>
    </row>
    <row r="4" spans="1:7" ht="18" customHeight="1">
      <c r="A4" s="609" t="s">
        <v>869</v>
      </c>
      <c r="B4" s="609"/>
      <c r="C4" s="609"/>
      <c r="D4" s="609"/>
      <c r="E4" s="609"/>
      <c r="F4" s="609"/>
      <c r="G4" s="609"/>
    </row>
    <row r="5" spans="1:2" ht="15">
      <c r="A5" s="172" t="s">
        <v>887</v>
      </c>
      <c r="B5" s="172"/>
    </row>
    <row r="6" spans="1:8" ht="15">
      <c r="A6" s="172"/>
      <c r="B6" s="172"/>
      <c r="F6" s="610" t="s">
        <v>776</v>
      </c>
      <c r="G6" s="610"/>
      <c r="H6" s="610"/>
    </row>
    <row r="7" spans="1:8" ht="59.25" customHeight="1">
      <c r="A7" s="332" t="s">
        <v>2</v>
      </c>
      <c r="B7" s="332" t="s">
        <v>3</v>
      </c>
      <c r="C7" s="404" t="s">
        <v>870</v>
      </c>
      <c r="D7" s="404" t="s">
        <v>871</v>
      </c>
      <c r="E7" s="404" t="s">
        <v>872</v>
      </c>
      <c r="F7" s="404" t="s">
        <v>873</v>
      </c>
      <c r="G7" s="415" t="s">
        <v>874</v>
      </c>
      <c r="H7" s="406" t="s">
        <v>875</v>
      </c>
    </row>
    <row r="8" spans="1:8" s="169" customFormat="1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416" t="s">
        <v>263</v>
      </c>
      <c r="H8" s="351">
        <v>8</v>
      </c>
    </row>
    <row r="9" spans="1:8" s="169" customFormat="1" ht="15">
      <c r="A9" s="128">
        <v>1</v>
      </c>
      <c r="B9" s="288" t="s">
        <v>879</v>
      </c>
      <c r="C9" s="250">
        <f>'AT-8_Hon_CCH_Pry'!D14+'AT-8A_Hon_CCH_UPry'!D13</f>
        <v>982</v>
      </c>
      <c r="D9" s="173" t="s">
        <v>894</v>
      </c>
      <c r="E9" s="173" t="s">
        <v>894</v>
      </c>
      <c r="F9" s="173" t="s">
        <v>894</v>
      </c>
      <c r="G9" s="173" t="s">
        <v>894</v>
      </c>
      <c r="H9" s="173" t="s">
        <v>894</v>
      </c>
    </row>
    <row r="10" spans="1:8" s="169" customFormat="1" ht="15">
      <c r="A10" s="128">
        <v>2</v>
      </c>
      <c r="B10" s="288" t="s">
        <v>880</v>
      </c>
      <c r="C10" s="250">
        <f>'AT-8_Hon_CCH_Pry'!D15+'AT-8A_Hon_CCH_UPry'!D14</f>
        <v>494</v>
      </c>
      <c r="D10" s="173" t="s">
        <v>894</v>
      </c>
      <c r="E10" s="173" t="s">
        <v>894</v>
      </c>
      <c r="F10" s="173" t="s">
        <v>894</v>
      </c>
      <c r="G10" s="173" t="s">
        <v>894</v>
      </c>
      <c r="H10" s="173" t="s">
        <v>894</v>
      </c>
    </row>
    <row r="11" spans="1:8" s="169" customFormat="1" ht="15">
      <c r="A11" s="128">
        <v>3</v>
      </c>
      <c r="B11" s="288" t="s">
        <v>881</v>
      </c>
      <c r="C11" s="250">
        <f>'AT-8_Hon_CCH_Pry'!D16+'AT-8A_Hon_CCH_UPry'!D15</f>
        <v>360</v>
      </c>
      <c r="D11" s="173" t="s">
        <v>894</v>
      </c>
      <c r="E11" s="173" t="s">
        <v>894</v>
      </c>
      <c r="F11" s="173" t="s">
        <v>894</v>
      </c>
      <c r="G11" s="173" t="s">
        <v>894</v>
      </c>
      <c r="H11" s="173" t="s">
        <v>894</v>
      </c>
    </row>
    <row r="12" spans="1:8" s="169" customFormat="1" ht="15">
      <c r="A12" s="128">
        <v>4</v>
      </c>
      <c r="B12" s="288" t="s">
        <v>882</v>
      </c>
      <c r="C12" s="250">
        <f>'AT-8_Hon_CCH_Pry'!D17+'AT-8A_Hon_CCH_UPry'!D16</f>
        <v>863</v>
      </c>
      <c r="D12" s="173" t="s">
        <v>894</v>
      </c>
      <c r="E12" s="173" t="s">
        <v>894</v>
      </c>
      <c r="F12" s="173" t="s">
        <v>894</v>
      </c>
      <c r="G12" s="173" t="s">
        <v>894</v>
      </c>
      <c r="H12" s="173" t="s">
        <v>894</v>
      </c>
    </row>
    <row r="13" spans="1:8" s="169" customFormat="1" ht="15">
      <c r="A13" s="128">
        <v>5</v>
      </c>
      <c r="B13" s="288" t="s">
        <v>883</v>
      </c>
      <c r="C13" s="250">
        <f>'AT-8_Hon_CCH_Pry'!D18+'AT-8A_Hon_CCH_UPry'!D17</f>
        <v>1020</v>
      </c>
      <c r="D13" s="173" t="s">
        <v>894</v>
      </c>
      <c r="E13" s="173" t="s">
        <v>894</v>
      </c>
      <c r="F13" s="173" t="s">
        <v>894</v>
      </c>
      <c r="G13" s="173" t="s">
        <v>894</v>
      </c>
      <c r="H13" s="173" t="s">
        <v>894</v>
      </c>
    </row>
    <row r="14" spans="1:8" s="169" customFormat="1" ht="15">
      <c r="A14" s="128">
        <v>6</v>
      </c>
      <c r="B14" s="288" t="s">
        <v>886</v>
      </c>
      <c r="C14" s="250">
        <f>'AT-8_Hon_CCH_Pry'!D19+'AT-8A_Hon_CCH_UPry'!D18</f>
        <v>552</v>
      </c>
      <c r="D14" s="173" t="s">
        <v>894</v>
      </c>
      <c r="E14" s="173" t="s">
        <v>894</v>
      </c>
      <c r="F14" s="173" t="s">
        <v>894</v>
      </c>
      <c r="G14" s="173" t="s">
        <v>894</v>
      </c>
      <c r="H14" s="173" t="s">
        <v>894</v>
      </c>
    </row>
    <row r="15" spans="1:8" s="169" customFormat="1" ht="15">
      <c r="A15" s="128">
        <v>7</v>
      </c>
      <c r="B15" s="288" t="s">
        <v>884</v>
      </c>
      <c r="C15" s="250">
        <f>'AT-8_Hon_CCH_Pry'!D20+'AT-8A_Hon_CCH_UPry'!D19</f>
        <v>389</v>
      </c>
      <c r="D15" s="173" t="s">
        <v>894</v>
      </c>
      <c r="E15" s="173" t="s">
        <v>894</v>
      </c>
      <c r="F15" s="173" t="s">
        <v>894</v>
      </c>
      <c r="G15" s="173" t="s">
        <v>894</v>
      </c>
      <c r="H15" s="173" t="s">
        <v>894</v>
      </c>
    </row>
    <row r="16" spans="1:8" s="169" customFormat="1" ht="15">
      <c r="A16" s="128">
        <v>8</v>
      </c>
      <c r="B16" s="288" t="s">
        <v>885</v>
      </c>
      <c r="C16" s="250">
        <f>'AT-8_Hon_CCH_Pry'!D21+'AT-8A_Hon_CCH_UPry'!D20</f>
        <v>234</v>
      </c>
      <c r="D16" s="173" t="s">
        <v>894</v>
      </c>
      <c r="E16" s="173" t="s">
        <v>894</v>
      </c>
      <c r="F16" s="173" t="s">
        <v>894</v>
      </c>
      <c r="G16" s="173" t="s">
        <v>894</v>
      </c>
      <c r="H16" s="173" t="s">
        <v>894</v>
      </c>
    </row>
    <row r="17" spans="1:8" ht="15">
      <c r="A17" s="135" t="s">
        <v>16</v>
      </c>
      <c r="B17" s="288"/>
      <c r="C17" s="331">
        <f>SUM(C9:C16)</f>
        <v>4894</v>
      </c>
      <c r="D17" s="173" t="s">
        <v>894</v>
      </c>
      <c r="E17" s="173" t="s">
        <v>894</v>
      </c>
      <c r="F17" s="173" t="s">
        <v>894</v>
      </c>
      <c r="G17" s="173" t="s">
        <v>894</v>
      </c>
      <c r="H17" s="173" t="s">
        <v>894</v>
      </c>
    </row>
    <row r="18" ht="12.75">
      <c r="A18" s="174"/>
    </row>
    <row r="21" spans="1:8" ht="12.75">
      <c r="A21" s="13" t="s">
        <v>19</v>
      </c>
      <c r="B21" s="13"/>
      <c r="C21" s="13"/>
      <c r="D21" s="13"/>
      <c r="E21" s="13"/>
      <c r="G21" s="295" t="s">
        <v>890</v>
      </c>
      <c r="H21" s="14"/>
    </row>
    <row r="22" spans="7:8" ht="12.75">
      <c r="G22" s="295" t="s">
        <v>891</v>
      </c>
      <c r="H22" s="14"/>
    </row>
    <row r="23" spans="7:8" ht="12.75">
      <c r="G23" s="295" t="s">
        <v>892</v>
      </c>
      <c r="H23" s="14"/>
    </row>
    <row r="24" spans="6:8" ht="12.75">
      <c r="F24" s="28" t="s">
        <v>82</v>
      </c>
      <c r="H24" s="14"/>
    </row>
    <row r="25" spans="1:6" ht="12.75">
      <c r="A25" s="258"/>
      <c r="B25" s="258"/>
      <c r="C25" s="258"/>
      <c r="D25" s="258"/>
      <c r="E25" s="258"/>
      <c r="F25" s="258"/>
    </row>
  </sheetData>
  <sheetProtection/>
  <mergeCells count="4">
    <mergeCell ref="A1:F1"/>
    <mergeCell ref="A2:G2"/>
    <mergeCell ref="A4:G4"/>
    <mergeCell ref="F6:H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58"/>
      <c r="E1" s="558"/>
      <c r="H1" s="37"/>
      <c r="I1" s="620" t="s">
        <v>66</v>
      </c>
      <c r="J1" s="620"/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0.5" customHeight="1"/>
    <row r="5" spans="1:11" s="14" customFormat="1" ht="24.75" customHeight="1">
      <c r="A5" s="702" t="s">
        <v>432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</row>
    <row r="6" spans="1:10" s="14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4" customFormat="1" ht="12.75">
      <c r="A7" s="562" t="s">
        <v>888</v>
      </c>
      <c r="B7" s="562"/>
      <c r="E7" s="668"/>
      <c r="F7" s="668"/>
      <c r="G7" s="668"/>
      <c r="H7" s="668"/>
      <c r="I7" s="668" t="s">
        <v>778</v>
      </c>
      <c r="J7" s="668"/>
      <c r="K7" s="668"/>
    </row>
    <row r="8" spans="3:10" s="12" customFormat="1" ht="15.75" hidden="1">
      <c r="C8" s="625" t="s">
        <v>13</v>
      </c>
      <c r="D8" s="625"/>
      <c r="E8" s="625"/>
      <c r="F8" s="625"/>
      <c r="G8" s="625"/>
      <c r="H8" s="625"/>
      <c r="I8" s="625"/>
      <c r="J8" s="625"/>
    </row>
    <row r="9" spans="1:19" ht="18.75" customHeight="1">
      <c r="A9" s="658" t="s">
        <v>21</v>
      </c>
      <c r="B9" s="658" t="s">
        <v>56</v>
      </c>
      <c r="C9" s="634" t="s">
        <v>458</v>
      </c>
      <c r="D9" s="636"/>
      <c r="E9" s="634" t="s">
        <v>35</v>
      </c>
      <c r="F9" s="636"/>
      <c r="G9" s="634" t="s">
        <v>36</v>
      </c>
      <c r="H9" s="636"/>
      <c r="I9" s="632" t="s">
        <v>103</v>
      </c>
      <c r="J9" s="632"/>
      <c r="K9" s="658" t="s">
        <v>510</v>
      </c>
      <c r="R9" s="8"/>
      <c r="S9" s="11"/>
    </row>
    <row r="10" spans="1:11" s="13" customFormat="1" ht="42" customHeight="1">
      <c r="A10" s="659"/>
      <c r="B10" s="659"/>
      <c r="C10" s="281" t="s">
        <v>37</v>
      </c>
      <c r="D10" s="281" t="s">
        <v>102</v>
      </c>
      <c r="E10" s="281" t="s">
        <v>37</v>
      </c>
      <c r="F10" s="281" t="s">
        <v>102</v>
      </c>
      <c r="G10" s="281" t="s">
        <v>37</v>
      </c>
      <c r="H10" s="281" t="s">
        <v>102</v>
      </c>
      <c r="I10" s="281" t="s">
        <v>132</v>
      </c>
      <c r="J10" s="281" t="s">
        <v>133</v>
      </c>
      <c r="K10" s="659"/>
    </row>
    <row r="11" spans="1:11" ht="12.75">
      <c r="A11" s="123">
        <v>1</v>
      </c>
      <c r="B11" s="123">
        <v>2</v>
      </c>
      <c r="C11" s="123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  <c r="J11" s="123">
        <v>10</v>
      </c>
      <c r="K11" s="3">
        <v>11</v>
      </c>
    </row>
    <row r="12" spans="1:11" ht="15.75" customHeight="1">
      <c r="A12" s="309">
        <v>1</v>
      </c>
      <c r="B12" s="128" t="s">
        <v>371</v>
      </c>
      <c r="C12" s="315">
        <v>187</v>
      </c>
      <c r="D12" s="311">
        <v>112.2</v>
      </c>
      <c r="E12" s="315">
        <v>187</v>
      </c>
      <c r="F12" s="311">
        <v>112.2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</row>
    <row r="13" spans="1:11" ht="15.75" customHeight="1">
      <c r="A13" s="309">
        <v>2</v>
      </c>
      <c r="B13" s="128" t="s">
        <v>372</v>
      </c>
      <c r="C13" s="315">
        <v>445</v>
      </c>
      <c r="D13" s="311">
        <v>266.9966</v>
      </c>
      <c r="E13" s="315">
        <v>445</v>
      </c>
      <c r="F13" s="311">
        <v>266.9966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</row>
    <row r="14" spans="1:11" ht="15.75" customHeight="1">
      <c r="A14" s="309">
        <v>3</v>
      </c>
      <c r="B14" s="128" t="s">
        <v>373</v>
      </c>
      <c r="C14" s="315">
        <v>901</v>
      </c>
      <c r="D14" s="311">
        <v>540.6</v>
      </c>
      <c r="E14" s="315">
        <v>901</v>
      </c>
      <c r="F14" s="311">
        <v>540.6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</row>
    <row r="15" spans="1:11" ht="15.75" customHeight="1">
      <c r="A15" s="309">
        <v>4</v>
      </c>
      <c r="B15" s="128" t="s">
        <v>374</v>
      </c>
      <c r="C15" s="315">
        <v>0</v>
      </c>
      <c r="D15" s="311">
        <v>0</v>
      </c>
      <c r="E15" s="315">
        <v>0</v>
      </c>
      <c r="F15" s="311">
        <v>0</v>
      </c>
      <c r="G15" s="309">
        <v>0</v>
      </c>
      <c r="H15" s="309">
        <v>0</v>
      </c>
      <c r="I15" s="309">
        <v>0</v>
      </c>
      <c r="J15" s="309">
        <v>0</v>
      </c>
      <c r="K15" s="309">
        <v>0</v>
      </c>
    </row>
    <row r="16" spans="1:11" ht="15.75" customHeight="1">
      <c r="A16" s="309">
        <v>5</v>
      </c>
      <c r="B16" s="128" t="s">
        <v>375</v>
      </c>
      <c r="C16" s="315">
        <v>0</v>
      </c>
      <c r="D16" s="311">
        <v>0</v>
      </c>
      <c r="E16" s="315">
        <v>0</v>
      </c>
      <c r="F16" s="311">
        <v>0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</row>
    <row r="17" spans="1:11" ht="15.75" customHeight="1">
      <c r="A17" s="309">
        <v>6</v>
      </c>
      <c r="B17" s="128" t="s">
        <v>376</v>
      </c>
      <c r="C17" s="315">
        <v>863</v>
      </c>
      <c r="D17" s="311">
        <v>1703.6999999999998</v>
      </c>
      <c r="E17" s="315">
        <v>863</v>
      </c>
      <c r="F17" s="311">
        <v>1703.6999999999998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</row>
    <row r="18" spans="1:11" ht="15.75" customHeight="1">
      <c r="A18" s="309">
        <v>7</v>
      </c>
      <c r="B18" s="128" t="s">
        <v>377</v>
      </c>
      <c r="C18" s="315">
        <v>0</v>
      </c>
      <c r="D18" s="311">
        <v>0</v>
      </c>
      <c r="E18" s="315">
        <v>0</v>
      </c>
      <c r="F18" s="311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</row>
    <row r="19" spans="1:11" s="11" customFormat="1" ht="15.75" customHeight="1">
      <c r="A19" s="309">
        <v>8</v>
      </c>
      <c r="B19" s="128" t="s">
        <v>248</v>
      </c>
      <c r="C19" s="315">
        <v>0</v>
      </c>
      <c r="D19" s="311">
        <v>0</v>
      </c>
      <c r="E19" s="315">
        <v>0</v>
      </c>
      <c r="F19" s="311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</row>
    <row r="20" spans="1:11" s="11" customFormat="1" ht="15.75" customHeight="1">
      <c r="A20" s="309">
        <v>9</v>
      </c>
      <c r="B20" s="128" t="s">
        <v>352</v>
      </c>
      <c r="C20" s="315">
        <v>0</v>
      </c>
      <c r="D20" s="311">
        <v>0</v>
      </c>
      <c r="E20" s="315">
        <v>0</v>
      </c>
      <c r="F20" s="311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</row>
    <row r="21" spans="1:11" s="11" customFormat="1" ht="15.75" customHeight="1">
      <c r="A21" s="309">
        <v>10</v>
      </c>
      <c r="B21" s="128" t="s">
        <v>509</v>
      </c>
      <c r="C21" s="315">
        <v>0</v>
      </c>
      <c r="D21" s="311">
        <v>0</v>
      </c>
      <c r="E21" s="315">
        <v>0</v>
      </c>
      <c r="F21" s="311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</row>
    <row r="22" spans="1:11" s="11" customFormat="1" ht="15.75" customHeight="1">
      <c r="A22" s="309">
        <v>11</v>
      </c>
      <c r="B22" s="128" t="s">
        <v>470</v>
      </c>
      <c r="C22" s="315">
        <v>110</v>
      </c>
      <c r="D22" s="311">
        <v>346.5</v>
      </c>
      <c r="E22" s="315">
        <v>110</v>
      </c>
      <c r="F22" s="311">
        <v>346.5</v>
      </c>
      <c r="G22" s="309">
        <v>0</v>
      </c>
      <c r="H22" s="309">
        <v>0</v>
      </c>
      <c r="I22" s="309">
        <v>0</v>
      </c>
      <c r="J22" s="309">
        <v>0</v>
      </c>
      <c r="K22" s="309">
        <v>0</v>
      </c>
    </row>
    <row r="23" spans="1:11" s="11" customFormat="1" ht="15.75" customHeight="1">
      <c r="A23" s="309">
        <v>12</v>
      </c>
      <c r="B23" s="128" t="s">
        <v>508</v>
      </c>
      <c r="C23" s="315">
        <v>0</v>
      </c>
      <c r="D23" s="311">
        <v>0</v>
      </c>
      <c r="E23" s="315">
        <v>0</v>
      </c>
      <c r="F23" s="311">
        <v>0</v>
      </c>
      <c r="G23" s="309">
        <v>0</v>
      </c>
      <c r="H23" s="309">
        <v>0</v>
      </c>
      <c r="I23" s="309">
        <v>0</v>
      </c>
      <c r="J23" s="309">
        <v>0</v>
      </c>
      <c r="K23" s="309">
        <v>0</v>
      </c>
    </row>
    <row r="24" spans="1:11" s="11" customFormat="1" ht="15.75" customHeight="1">
      <c r="A24" s="309">
        <v>13</v>
      </c>
      <c r="B24" s="128" t="s">
        <v>686</v>
      </c>
      <c r="C24" s="315">
        <v>26</v>
      </c>
      <c r="D24" s="311">
        <v>81.9</v>
      </c>
      <c r="E24" s="315">
        <v>0</v>
      </c>
      <c r="F24" s="309">
        <v>0</v>
      </c>
      <c r="G24" s="309">
        <v>0</v>
      </c>
      <c r="H24" s="309">
        <v>0</v>
      </c>
      <c r="I24" s="309">
        <v>26</v>
      </c>
      <c r="J24" s="309">
        <v>81.9</v>
      </c>
      <c r="K24" s="309">
        <v>0</v>
      </c>
    </row>
    <row r="25" spans="1:11" s="11" customFormat="1" ht="15.75" customHeight="1">
      <c r="A25" s="135" t="s">
        <v>16</v>
      </c>
      <c r="B25" s="309"/>
      <c r="C25" s="285">
        <f>SUM(C12:C24)</f>
        <v>2532</v>
      </c>
      <c r="D25" s="286">
        <f aca="true" t="shared" si="0" ref="D25:K25">SUM(D12:D24)</f>
        <v>3051.8966</v>
      </c>
      <c r="E25" s="285">
        <f t="shared" si="0"/>
        <v>2506</v>
      </c>
      <c r="F25" s="286">
        <f t="shared" si="0"/>
        <v>2969.9966</v>
      </c>
      <c r="G25" s="286">
        <f t="shared" si="0"/>
        <v>0</v>
      </c>
      <c r="H25" s="286">
        <f t="shared" si="0"/>
        <v>0</v>
      </c>
      <c r="I25" s="286">
        <f t="shared" si="0"/>
        <v>26</v>
      </c>
      <c r="J25" s="286">
        <f t="shared" si="0"/>
        <v>81.9</v>
      </c>
      <c r="K25" s="286">
        <f t="shared" si="0"/>
        <v>0</v>
      </c>
    </row>
    <row r="26" s="11" customFormat="1" ht="12.75">
      <c r="A26" s="9"/>
    </row>
    <row r="27" s="11" customFormat="1" ht="12.75">
      <c r="A27" s="9"/>
    </row>
    <row r="28" s="11" customFormat="1" ht="12.75">
      <c r="A28" s="9"/>
    </row>
    <row r="29" s="11" customFormat="1" ht="12.75">
      <c r="A29" s="9"/>
    </row>
    <row r="30" s="11" customFormat="1" ht="12.75">
      <c r="A30" s="9"/>
    </row>
    <row r="31" spans="1:10" ht="12.75">
      <c r="A31" s="13" t="s">
        <v>19</v>
      </c>
      <c r="B31" s="13"/>
      <c r="C31" s="13"/>
      <c r="D31" s="26"/>
      <c r="E31" s="26"/>
      <c r="F31" s="13"/>
      <c r="G31" s="13"/>
      <c r="I31" s="295" t="s">
        <v>890</v>
      </c>
      <c r="J31" s="14"/>
    </row>
    <row r="32" spans="4:10" ht="12.75">
      <c r="D32" s="11"/>
      <c r="E32" s="11"/>
      <c r="I32" s="295" t="s">
        <v>891</v>
      </c>
      <c r="J32" s="14"/>
    </row>
    <row r="33" spans="4:10" ht="12.75">
      <c r="D33" s="11"/>
      <c r="E33" s="11"/>
      <c r="I33" s="295" t="s">
        <v>892</v>
      </c>
      <c r="J33" s="14"/>
    </row>
    <row r="34" spans="4:10" ht="12.75">
      <c r="D34" s="11"/>
      <c r="E34" s="11"/>
      <c r="H34" s="28" t="s">
        <v>82</v>
      </c>
      <c r="J34" s="14"/>
    </row>
    <row r="35" s="14" customFormat="1" ht="12.75">
      <c r="A35" s="13"/>
    </row>
    <row r="36" spans="1:10" ht="12.75">
      <c r="A36" s="612"/>
      <c r="B36" s="612"/>
      <c r="C36" s="612"/>
      <c r="D36" s="612"/>
      <c r="E36" s="612"/>
      <c r="F36" s="612"/>
      <c r="G36" s="612"/>
      <c r="H36" s="612"/>
      <c r="I36" s="612"/>
      <c r="J36" s="612"/>
    </row>
  </sheetData>
  <sheetProtection/>
  <mergeCells count="17">
    <mergeCell ref="D1:E1"/>
    <mergeCell ref="I1:J1"/>
    <mergeCell ref="A2:J2"/>
    <mergeCell ref="A3:J3"/>
    <mergeCell ref="A5:K5"/>
    <mergeCell ref="A7:B7"/>
    <mergeCell ref="E7:H7"/>
    <mergeCell ref="I7:K7"/>
    <mergeCell ref="K9:K10"/>
    <mergeCell ref="A36:J36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90" zoomScalePageLayoutView="0" workbookViewId="0" topLeftCell="A1">
      <selection activeCell="H14" sqref="H14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58"/>
      <c r="E1" s="558"/>
      <c r="H1" s="37"/>
      <c r="I1" s="620" t="s">
        <v>378</v>
      </c>
      <c r="J1" s="620"/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20.25">
      <c r="A3" s="517" t="s">
        <v>700</v>
      </c>
      <c r="B3" s="517"/>
      <c r="C3" s="517"/>
      <c r="D3" s="517"/>
      <c r="E3" s="517"/>
      <c r="F3" s="517"/>
      <c r="G3" s="517"/>
      <c r="H3" s="517"/>
      <c r="I3" s="517"/>
      <c r="J3" s="517"/>
    </row>
    <row r="4" ht="10.5" customHeight="1"/>
    <row r="5" spans="1:11" s="14" customFormat="1" ht="18.75" customHeight="1">
      <c r="A5" s="702" t="s">
        <v>433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</row>
    <row r="6" spans="1:10" s="14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4" customFormat="1" ht="12.75">
      <c r="A7" s="562" t="s">
        <v>888</v>
      </c>
      <c r="B7" s="562"/>
      <c r="E7" s="668"/>
      <c r="F7" s="668"/>
      <c r="G7" s="668"/>
      <c r="H7" s="668"/>
      <c r="I7" s="668" t="s">
        <v>778</v>
      </c>
      <c r="J7" s="668"/>
      <c r="K7" s="668"/>
    </row>
    <row r="8" spans="3:10" s="12" customFormat="1" ht="15.75" hidden="1">
      <c r="C8" s="625" t="s">
        <v>13</v>
      </c>
      <c r="D8" s="625"/>
      <c r="E8" s="625"/>
      <c r="F8" s="625"/>
      <c r="G8" s="625"/>
      <c r="H8" s="625"/>
      <c r="I8" s="625"/>
      <c r="J8" s="625"/>
    </row>
    <row r="9" spans="1:19" ht="30" customHeight="1">
      <c r="A9" s="658" t="s">
        <v>21</v>
      </c>
      <c r="B9" s="658" t="s">
        <v>34</v>
      </c>
      <c r="C9" s="634" t="s">
        <v>763</v>
      </c>
      <c r="D9" s="636"/>
      <c r="E9" s="634" t="s">
        <v>35</v>
      </c>
      <c r="F9" s="636"/>
      <c r="G9" s="634" t="s">
        <v>36</v>
      </c>
      <c r="H9" s="636"/>
      <c r="I9" s="632" t="s">
        <v>103</v>
      </c>
      <c r="J9" s="632"/>
      <c r="K9" s="658" t="s">
        <v>234</v>
      </c>
      <c r="R9" s="8"/>
      <c r="S9" s="11"/>
    </row>
    <row r="10" spans="1:11" s="13" customFormat="1" ht="42" customHeight="1">
      <c r="A10" s="659"/>
      <c r="B10" s="659"/>
      <c r="C10" s="281" t="s">
        <v>37</v>
      </c>
      <c r="D10" s="281" t="s">
        <v>102</v>
      </c>
      <c r="E10" s="281" t="s">
        <v>37</v>
      </c>
      <c r="F10" s="281" t="s">
        <v>102</v>
      </c>
      <c r="G10" s="281" t="s">
        <v>37</v>
      </c>
      <c r="H10" s="281" t="s">
        <v>102</v>
      </c>
      <c r="I10" s="281" t="s">
        <v>132</v>
      </c>
      <c r="J10" s="281" t="s">
        <v>133</v>
      </c>
      <c r="K10" s="659"/>
    </row>
    <row r="11" spans="1:11" ht="12.75">
      <c r="A11" s="313">
        <v>1</v>
      </c>
      <c r="B11" s="313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13">
        <v>9</v>
      </c>
      <c r="J11" s="313">
        <v>10</v>
      </c>
      <c r="K11" s="135">
        <v>11</v>
      </c>
    </row>
    <row r="12" spans="1:13" ht="12.75">
      <c r="A12" s="316">
        <v>1</v>
      </c>
      <c r="B12" s="317" t="s">
        <v>879</v>
      </c>
      <c r="C12" s="316">
        <f>563+4</f>
        <v>567</v>
      </c>
      <c r="D12" s="318">
        <v>593.21</v>
      </c>
      <c r="E12" s="319">
        <v>563</v>
      </c>
      <c r="F12" s="318">
        <v>580.61</v>
      </c>
      <c r="G12" s="128">
        <v>0</v>
      </c>
      <c r="H12" s="128">
        <f>G12*3.15</f>
        <v>0</v>
      </c>
      <c r="I12" s="128">
        <v>4</v>
      </c>
      <c r="J12" s="128">
        <f>I12*3.15</f>
        <v>12.6</v>
      </c>
      <c r="K12" s="128">
        <v>0</v>
      </c>
      <c r="M12" s="324"/>
    </row>
    <row r="13" spans="1:13" ht="12.75">
      <c r="A13" s="316">
        <v>2</v>
      </c>
      <c r="B13" s="317" t="s">
        <v>880</v>
      </c>
      <c r="C13" s="316">
        <f>284+3</f>
        <v>287</v>
      </c>
      <c r="D13" s="318">
        <v>336.28</v>
      </c>
      <c r="E13" s="319">
        <v>284</v>
      </c>
      <c r="F13" s="318">
        <v>326.83</v>
      </c>
      <c r="G13" s="128">
        <v>0</v>
      </c>
      <c r="H13" s="128">
        <f aca="true" t="shared" si="0" ref="H13:H19">G13*3.15</f>
        <v>0</v>
      </c>
      <c r="I13" s="128">
        <v>3</v>
      </c>
      <c r="J13" s="128">
        <f aca="true" t="shared" si="1" ref="J13:J19">I13*3.15</f>
        <v>9.45</v>
      </c>
      <c r="K13" s="128">
        <v>0</v>
      </c>
      <c r="M13" s="324"/>
    </row>
    <row r="14" spans="1:13" ht="12.75">
      <c r="A14" s="316">
        <v>3</v>
      </c>
      <c r="B14" s="317" t="s">
        <v>881</v>
      </c>
      <c r="C14" s="316">
        <f>171+2</f>
        <v>173</v>
      </c>
      <c r="D14" s="318">
        <v>212.54000000000002</v>
      </c>
      <c r="E14" s="319">
        <v>171</v>
      </c>
      <c r="F14" s="318">
        <v>206.24</v>
      </c>
      <c r="G14" s="128">
        <v>0</v>
      </c>
      <c r="H14" s="128">
        <f t="shared" si="0"/>
        <v>0</v>
      </c>
      <c r="I14" s="128">
        <v>2</v>
      </c>
      <c r="J14" s="128">
        <f t="shared" si="1"/>
        <v>6.3</v>
      </c>
      <c r="K14" s="128">
        <v>0</v>
      </c>
      <c r="M14" s="324"/>
    </row>
    <row r="15" spans="1:13" ht="12.75">
      <c r="A15" s="316">
        <v>4</v>
      </c>
      <c r="B15" s="317" t="s">
        <v>882</v>
      </c>
      <c r="C15" s="316">
        <f>375+4</f>
        <v>379</v>
      </c>
      <c r="D15" s="318">
        <v>488.84000000000003</v>
      </c>
      <c r="E15" s="319">
        <v>375</v>
      </c>
      <c r="F15" s="318">
        <v>476.24</v>
      </c>
      <c r="G15" s="128">
        <v>0</v>
      </c>
      <c r="H15" s="128">
        <f t="shared" si="0"/>
        <v>0</v>
      </c>
      <c r="I15" s="128">
        <v>4</v>
      </c>
      <c r="J15" s="128">
        <f t="shared" si="1"/>
        <v>12.6</v>
      </c>
      <c r="K15" s="128">
        <v>0</v>
      </c>
      <c r="M15" s="324"/>
    </row>
    <row r="16" spans="1:13" ht="12.75">
      <c r="A16" s="316">
        <v>5</v>
      </c>
      <c r="B16" s="317" t="s">
        <v>883</v>
      </c>
      <c r="C16" s="316">
        <f>510+4</f>
        <v>514</v>
      </c>
      <c r="D16" s="318">
        <v>649.32</v>
      </c>
      <c r="E16" s="319">
        <v>510</v>
      </c>
      <c r="F16" s="318">
        <v>636.72</v>
      </c>
      <c r="G16" s="128">
        <v>0</v>
      </c>
      <c r="H16" s="128">
        <f t="shared" si="0"/>
        <v>0</v>
      </c>
      <c r="I16" s="128">
        <v>4</v>
      </c>
      <c r="J16" s="128">
        <f t="shared" si="1"/>
        <v>12.6</v>
      </c>
      <c r="K16" s="128">
        <v>0</v>
      </c>
      <c r="M16" s="324"/>
    </row>
    <row r="17" spans="1:13" ht="12.75">
      <c r="A17" s="316">
        <v>6</v>
      </c>
      <c r="B17" s="317" t="s">
        <v>886</v>
      </c>
      <c r="C17" s="316">
        <f>259+3</f>
        <v>262</v>
      </c>
      <c r="D17" s="318">
        <v>361.71999999999997</v>
      </c>
      <c r="E17" s="319">
        <v>259</v>
      </c>
      <c r="F17" s="318">
        <v>352.27</v>
      </c>
      <c r="G17" s="128">
        <v>0</v>
      </c>
      <c r="H17" s="128">
        <f t="shared" si="0"/>
        <v>0</v>
      </c>
      <c r="I17" s="128">
        <v>3</v>
      </c>
      <c r="J17" s="128">
        <f t="shared" si="1"/>
        <v>9.45</v>
      </c>
      <c r="K17" s="128">
        <v>0</v>
      </c>
      <c r="M17" s="324"/>
    </row>
    <row r="18" spans="1:13" ht="12.75">
      <c r="A18" s="316">
        <v>7</v>
      </c>
      <c r="B18" s="317" t="s">
        <v>895</v>
      </c>
      <c r="C18" s="316">
        <f>192+2</f>
        <v>194</v>
      </c>
      <c r="D18" s="318">
        <v>224.93</v>
      </c>
      <c r="E18" s="319">
        <v>192</v>
      </c>
      <c r="F18" s="318">
        <v>218.63</v>
      </c>
      <c r="G18" s="128">
        <v>0</v>
      </c>
      <c r="H18" s="128">
        <f t="shared" si="0"/>
        <v>0</v>
      </c>
      <c r="I18" s="128">
        <v>2</v>
      </c>
      <c r="J18" s="128">
        <f t="shared" si="1"/>
        <v>6.3</v>
      </c>
      <c r="K18" s="128">
        <v>0</v>
      </c>
      <c r="M18" s="324"/>
    </row>
    <row r="19" spans="1:13" ht="12.75">
      <c r="A19" s="316">
        <v>8</v>
      </c>
      <c r="B19" s="317" t="s">
        <v>885</v>
      </c>
      <c r="C19" s="316">
        <f>152+4</f>
        <v>156</v>
      </c>
      <c r="D19" s="318">
        <v>185.06</v>
      </c>
      <c r="E19" s="319">
        <v>152</v>
      </c>
      <c r="F19" s="318">
        <v>172.46</v>
      </c>
      <c r="G19" s="128">
        <v>0</v>
      </c>
      <c r="H19" s="128">
        <f t="shared" si="0"/>
        <v>0</v>
      </c>
      <c r="I19" s="128">
        <v>4</v>
      </c>
      <c r="J19" s="128">
        <f t="shared" si="1"/>
        <v>12.6</v>
      </c>
      <c r="K19" s="128">
        <v>0</v>
      </c>
      <c r="M19" s="324"/>
    </row>
    <row r="20" spans="1:11" ht="12.75">
      <c r="A20" s="320" t="s">
        <v>38</v>
      </c>
      <c r="B20" s="321" t="s">
        <v>16</v>
      </c>
      <c r="C20" s="322">
        <f aca="true" t="shared" si="2" ref="C20:K20">SUM(C12:C19)</f>
        <v>2532</v>
      </c>
      <c r="D20" s="323">
        <f t="shared" si="2"/>
        <v>3051.8999999999996</v>
      </c>
      <c r="E20" s="322">
        <f t="shared" si="2"/>
        <v>2506</v>
      </c>
      <c r="F20" s="323">
        <f t="shared" si="2"/>
        <v>2970.0000000000005</v>
      </c>
      <c r="G20" s="322">
        <f t="shared" si="2"/>
        <v>0</v>
      </c>
      <c r="H20" s="322">
        <f t="shared" si="2"/>
        <v>0</v>
      </c>
      <c r="I20" s="322">
        <f t="shared" si="2"/>
        <v>26</v>
      </c>
      <c r="J20" s="322">
        <f t="shared" si="2"/>
        <v>81.89999999999999</v>
      </c>
      <c r="K20" s="322">
        <f t="shared" si="2"/>
        <v>0</v>
      </c>
    </row>
    <row r="21" s="11" customFormat="1" ht="12.75">
      <c r="A21" s="9" t="s">
        <v>39</v>
      </c>
    </row>
    <row r="22" s="11" customFormat="1" ht="12.75">
      <c r="A22" s="9"/>
    </row>
    <row r="23" s="11" customFormat="1" ht="12.75">
      <c r="A23" s="9"/>
    </row>
    <row r="24" s="11" customFormat="1" ht="12.75">
      <c r="A24" s="9"/>
    </row>
    <row r="25" s="11" customFormat="1" ht="12.75">
      <c r="A25" s="9"/>
    </row>
    <row r="26" s="11" customFormat="1" ht="12.75">
      <c r="A26" s="9"/>
    </row>
    <row r="27" spans="1:10" ht="12.75">
      <c r="A27" s="13" t="s">
        <v>19</v>
      </c>
      <c r="B27" s="13"/>
      <c r="C27" s="13"/>
      <c r="D27" s="26"/>
      <c r="E27" s="26"/>
      <c r="F27" s="13"/>
      <c r="G27" s="13"/>
      <c r="I27" s="295" t="s">
        <v>890</v>
      </c>
      <c r="J27" s="14"/>
    </row>
    <row r="28" spans="4:10" ht="12.75">
      <c r="D28" s="11"/>
      <c r="E28" s="11"/>
      <c r="I28" s="295" t="s">
        <v>891</v>
      </c>
      <c r="J28" s="14"/>
    </row>
    <row r="29" spans="4:10" ht="12.75">
      <c r="D29" s="11"/>
      <c r="E29" s="11"/>
      <c r="I29" s="295" t="s">
        <v>892</v>
      </c>
      <c r="J29" s="14"/>
    </row>
    <row r="30" spans="4:10" ht="12.75">
      <c r="D30" s="11"/>
      <c r="E30" s="11"/>
      <c r="H30" s="28" t="s">
        <v>82</v>
      </c>
      <c r="J30" s="14"/>
    </row>
    <row r="31" s="14" customFormat="1" ht="12.75">
      <c r="A31" s="13"/>
    </row>
    <row r="32" spans="1:10" ht="12.75">
      <c r="A32" s="612"/>
      <c r="B32" s="612"/>
      <c r="C32" s="612"/>
      <c r="D32" s="612"/>
      <c r="E32" s="612"/>
      <c r="F32" s="612"/>
      <c r="G32" s="612"/>
      <c r="H32" s="612"/>
      <c r="I32" s="612"/>
      <c r="J32" s="612"/>
    </row>
  </sheetData>
  <sheetProtection/>
  <mergeCells count="17">
    <mergeCell ref="K9:K10"/>
    <mergeCell ref="C8:J8"/>
    <mergeCell ref="E7:H7"/>
    <mergeCell ref="A3:J3"/>
    <mergeCell ref="I7:K7"/>
    <mergeCell ref="A7:B7"/>
    <mergeCell ref="A5:K5"/>
    <mergeCell ref="B9:B10"/>
    <mergeCell ref="I1:J1"/>
    <mergeCell ref="G9:H9"/>
    <mergeCell ref="I9:J9"/>
    <mergeCell ref="D1:E1"/>
    <mergeCell ref="A9:A10"/>
    <mergeCell ref="A32:J32"/>
    <mergeCell ref="E9:F9"/>
    <mergeCell ref="C9:D9"/>
    <mergeCell ref="A2:J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90" zoomScalePageLayoutView="0" workbookViewId="0" topLeftCell="A1">
      <selection activeCell="G9" sqref="G9:H9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58"/>
      <c r="E1" s="558"/>
      <c r="H1" s="37"/>
      <c r="J1" s="620" t="s">
        <v>67</v>
      </c>
      <c r="K1" s="620"/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18">
      <c r="A3" s="646" t="s">
        <v>698</v>
      </c>
      <c r="B3" s="646"/>
      <c r="C3" s="646"/>
      <c r="D3" s="646"/>
      <c r="E3" s="646"/>
      <c r="F3" s="646"/>
      <c r="G3" s="646"/>
      <c r="H3" s="646"/>
      <c r="I3" s="646"/>
      <c r="J3" s="646"/>
    </row>
    <row r="4" ht="10.5" customHeight="1"/>
    <row r="5" spans="1:12" s="14" customFormat="1" ht="15.75" customHeight="1">
      <c r="A5" s="704" t="s">
        <v>434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</row>
    <row r="6" spans="1:10" s="14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4" customFormat="1" ht="12.75">
      <c r="A7" s="562" t="s">
        <v>888</v>
      </c>
      <c r="B7" s="562"/>
      <c r="I7" s="668" t="s">
        <v>778</v>
      </c>
      <c r="J7" s="668"/>
      <c r="K7" s="668"/>
    </row>
    <row r="8" spans="3:10" s="12" customFormat="1" ht="15.75" hidden="1">
      <c r="C8" s="625" t="s">
        <v>13</v>
      </c>
      <c r="D8" s="625"/>
      <c r="E8" s="625"/>
      <c r="F8" s="625"/>
      <c r="G8" s="625"/>
      <c r="H8" s="625"/>
      <c r="I8" s="625"/>
      <c r="J8" s="625"/>
    </row>
    <row r="9" spans="1:19" ht="31.5" customHeight="1">
      <c r="A9" s="658" t="s">
        <v>21</v>
      </c>
      <c r="B9" s="658" t="s">
        <v>34</v>
      </c>
      <c r="C9" s="634" t="s">
        <v>764</v>
      </c>
      <c r="D9" s="636"/>
      <c r="E9" s="634" t="s">
        <v>473</v>
      </c>
      <c r="F9" s="636"/>
      <c r="G9" s="634" t="s">
        <v>36</v>
      </c>
      <c r="H9" s="636"/>
      <c r="I9" s="632" t="s">
        <v>103</v>
      </c>
      <c r="J9" s="632"/>
      <c r="K9" s="658" t="s">
        <v>511</v>
      </c>
      <c r="R9" s="8"/>
      <c r="S9" s="11"/>
    </row>
    <row r="10" spans="1:11" s="13" customFormat="1" ht="46.5" customHeight="1">
      <c r="A10" s="659"/>
      <c r="B10" s="659"/>
      <c r="C10" s="281" t="s">
        <v>37</v>
      </c>
      <c r="D10" s="281" t="s">
        <v>102</v>
      </c>
      <c r="E10" s="281" t="s">
        <v>37</v>
      </c>
      <c r="F10" s="281" t="s">
        <v>102</v>
      </c>
      <c r="G10" s="281" t="s">
        <v>37</v>
      </c>
      <c r="H10" s="281" t="s">
        <v>102</v>
      </c>
      <c r="I10" s="281" t="s">
        <v>132</v>
      </c>
      <c r="J10" s="281" t="s">
        <v>133</v>
      </c>
      <c r="K10" s="659"/>
    </row>
    <row r="11" spans="1:11" ht="12.75">
      <c r="A11" s="313">
        <v>1</v>
      </c>
      <c r="B11" s="313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13">
        <v>9</v>
      </c>
      <c r="J11" s="313">
        <v>10</v>
      </c>
      <c r="K11" s="313">
        <v>11</v>
      </c>
    </row>
    <row r="12" spans="1:11" ht="12.75">
      <c r="A12" s="316">
        <v>1</v>
      </c>
      <c r="B12" s="317" t="s">
        <v>879</v>
      </c>
      <c r="C12" s="316">
        <v>523</v>
      </c>
      <c r="D12" s="318">
        <f>C12*5000/100000</f>
        <v>26.15</v>
      </c>
      <c r="E12" s="316">
        <v>523</v>
      </c>
      <c r="F12" s="318">
        <f>E12*5000/100000</f>
        <v>26.15</v>
      </c>
      <c r="G12" s="316">
        <v>0</v>
      </c>
      <c r="H12" s="325">
        <f>(G12*5000)/100000</f>
        <v>0</v>
      </c>
      <c r="I12" s="309">
        <v>0</v>
      </c>
      <c r="J12" s="309">
        <v>0</v>
      </c>
      <c r="K12" s="309">
        <v>0</v>
      </c>
    </row>
    <row r="13" spans="1:11" ht="12.75">
      <c r="A13" s="316">
        <v>2</v>
      </c>
      <c r="B13" s="317" t="s">
        <v>880</v>
      </c>
      <c r="C13" s="316">
        <v>263</v>
      </c>
      <c r="D13" s="318">
        <f aca="true" t="shared" si="0" ref="D13:F19">C13*5000/100000</f>
        <v>13.15</v>
      </c>
      <c r="E13" s="316">
        <v>263</v>
      </c>
      <c r="F13" s="318">
        <f t="shared" si="0"/>
        <v>13.15</v>
      </c>
      <c r="G13" s="316">
        <v>0</v>
      </c>
      <c r="H13" s="325">
        <f aca="true" t="shared" si="1" ref="H13:H19">(G13*5000)/100000</f>
        <v>0</v>
      </c>
      <c r="I13" s="309">
        <v>0</v>
      </c>
      <c r="J13" s="309">
        <v>0</v>
      </c>
      <c r="K13" s="309">
        <v>0</v>
      </c>
    </row>
    <row r="14" spans="1:11" ht="12.75">
      <c r="A14" s="316">
        <v>3</v>
      </c>
      <c r="B14" s="317" t="s">
        <v>881</v>
      </c>
      <c r="C14" s="316">
        <v>178</v>
      </c>
      <c r="D14" s="318">
        <f t="shared" si="0"/>
        <v>8.9</v>
      </c>
      <c r="E14" s="316">
        <v>178</v>
      </c>
      <c r="F14" s="318">
        <f t="shared" si="0"/>
        <v>8.9</v>
      </c>
      <c r="G14" s="316">
        <v>0</v>
      </c>
      <c r="H14" s="325">
        <f t="shared" si="1"/>
        <v>0</v>
      </c>
      <c r="I14" s="309">
        <v>0</v>
      </c>
      <c r="J14" s="309">
        <v>0</v>
      </c>
      <c r="K14" s="309">
        <v>0</v>
      </c>
    </row>
    <row r="15" spans="1:11" ht="12.75">
      <c r="A15" s="316">
        <v>4</v>
      </c>
      <c r="B15" s="317" t="s">
        <v>882</v>
      </c>
      <c r="C15" s="316">
        <v>416</v>
      </c>
      <c r="D15" s="318">
        <f t="shared" si="0"/>
        <v>20.8</v>
      </c>
      <c r="E15" s="316">
        <v>416</v>
      </c>
      <c r="F15" s="318">
        <f t="shared" si="0"/>
        <v>20.8</v>
      </c>
      <c r="G15" s="316">
        <v>0</v>
      </c>
      <c r="H15" s="325">
        <f t="shared" si="1"/>
        <v>0</v>
      </c>
      <c r="I15" s="309">
        <v>0</v>
      </c>
      <c r="J15" s="309">
        <v>0</v>
      </c>
      <c r="K15" s="309">
        <v>0</v>
      </c>
    </row>
    <row r="16" spans="1:11" ht="12.75">
      <c r="A16" s="316">
        <v>5</v>
      </c>
      <c r="B16" s="317" t="s">
        <v>883</v>
      </c>
      <c r="C16" s="316">
        <v>549</v>
      </c>
      <c r="D16" s="318">
        <f t="shared" si="0"/>
        <v>27.45</v>
      </c>
      <c r="E16" s="316">
        <v>549</v>
      </c>
      <c r="F16" s="318">
        <f t="shared" si="0"/>
        <v>27.45</v>
      </c>
      <c r="G16" s="316">
        <v>0</v>
      </c>
      <c r="H16" s="325">
        <f t="shared" si="1"/>
        <v>0</v>
      </c>
      <c r="I16" s="309">
        <v>0</v>
      </c>
      <c r="J16" s="309">
        <v>0</v>
      </c>
      <c r="K16" s="309">
        <v>0</v>
      </c>
    </row>
    <row r="17" spans="1:11" ht="12.75">
      <c r="A17" s="316">
        <v>6</v>
      </c>
      <c r="B17" s="317" t="s">
        <v>886</v>
      </c>
      <c r="C17" s="316">
        <v>286</v>
      </c>
      <c r="D17" s="318">
        <f t="shared" si="0"/>
        <v>14.3</v>
      </c>
      <c r="E17" s="316">
        <v>286</v>
      </c>
      <c r="F17" s="318">
        <f t="shared" si="0"/>
        <v>14.3</v>
      </c>
      <c r="G17" s="316">
        <v>0</v>
      </c>
      <c r="H17" s="325">
        <f t="shared" si="1"/>
        <v>0</v>
      </c>
      <c r="I17" s="309">
        <v>0</v>
      </c>
      <c r="J17" s="309">
        <v>0</v>
      </c>
      <c r="K17" s="309">
        <v>0</v>
      </c>
    </row>
    <row r="18" spans="1:11" ht="12.75">
      <c r="A18" s="316">
        <v>7</v>
      </c>
      <c r="B18" s="317" t="s">
        <v>895</v>
      </c>
      <c r="C18" s="316">
        <v>191</v>
      </c>
      <c r="D18" s="318">
        <f t="shared" si="0"/>
        <v>9.55</v>
      </c>
      <c r="E18" s="316">
        <v>191</v>
      </c>
      <c r="F18" s="318">
        <f t="shared" si="0"/>
        <v>9.55</v>
      </c>
      <c r="G18" s="316">
        <v>0</v>
      </c>
      <c r="H18" s="325">
        <f t="shared" si="1"/>
        <v>0</v>
      </c>
      <c r="I18" s="309">
        <v>0</v>
      </c>
      <c r="J18" s="309">
        <v>0</v>
      </c>
      <c r="K18" s="309">
        <v>0</v>
      </c>
    </row>
    <row r="19" spans="1:11" ht="12.75">
      <c r="A19" s="316">
        <v>8</v>
      </c>
      <c r="B19" s="317" t="s">
        <v>885</v>
      </c>
      <c r="C19" s="316">
        <v>142</v>
      </c>
      <c r="D19" s="318">
        <f t="shared" si="0"/>
        <v>7.1</v>
      </c>
      <c r="E19" s="316">
        <v>142</v>
      </c>
      <c r="F19" s="318">
        <f t="shared" si="0"/>
        <v>7.1</v>
      </c>
      <c r="G19" s="316">
        <v>0</v>
      </c>
      <c r="H19" s="325">
        <f t="shared" si="1"/>
        <v>0</v>
      </c>
      <c r="I19" s="309">
        <v>0</v>
      </c>
      <c r="J19" s="309">
        <v>0</v>
      </c>
      <c r="K19" s="309">
        <v>0</v>
      </c>
    </row>
    <row r="20" spans="1:11" ht="12.75">
      <c r="A20" s="320" t="s">
        <v>38</v>
      </c>
      <c r="B20" s="321" t="s">
        <v>16</v>
      </c>
      <c r="C20" s="322">
        <f aca="true" t="shared" si="2" ref="C20:J20">SUM(C12:C19)</f>
        <v>2548</v>
      </c>
      <c r="D20" s="323">
        <f t="shared" si="2"/>
        <v>127.39999999999999</v>
      </c>
      <c r="E20" s="322">
        <f t="shared" si="2"/>
        <v>2548</v>
      </c>
      <c r="F20" s="323">
        <f t="shared" si="2"/>
        <v>127.39999999999999</v>
      </c>
      <c r="G20" s="135">
        <f t="shared" si="2"/>
        <v>0</v>
      </c>
      <c r="H20" s="286">
        <f t="shared" si="2"/>
        <v>0</v>
      </c>
      <c r="I20" s="135">
        <f t="shared" si="2"/>
        <v>0</v>
      </c>
      <c r="J20" s="286">
        <f t="shared" si="2"/>
        <v>0</v>
      </c>
      <c r="K20" s="309">
        <v>0</v>
      </c>
    </row>
    <row r="21" s="11" customFormat="1" ht="12.75"/>
    <row r="22" s="11" customFormat="1" ht="12.75">
      <c r="A22" s="9" t="s">
        <v>39</v>
      </c>
    </row>
    <row r="23" s="11" customFormat="1" ht="12.75">
      <c r="A23" s="9"/>
    </row>
    <row r="24" s="11" customFormat="1" ht="12.75">
      <c r="A24" s="9"/>
    </row>
    <row r="25" s="11" customFormat="1" ht="12.75">
      <c r="A25" s="9"/>
    </row>
    <row r="26" s="11" customFormat="1" ht="12.75">
      <c r="A26" s="9"/>
    </row>
    <row r="27" spans="3:6" ht="15.75" customHeight="1">
      <c r="C27" s="703"/>
      <c r="D27" s="703"/>
      <c r="E27" s="703"/>
      <c r="F27" s="703"/>
    </row>
    <row r="28" spans="1:10" ht="12.75">
      <c r="A28" s="13" t="s">
        <v>19</v>
      </c>
      <c r="B28" s="13"/>
      <c r="C28" s="13"/>
      <c r="D28" s="26"/>
      <c r="E28" s="26"/>
      <c r="F28" s="13"/>
      <c r="G28" s="13"/>
      <c r="I28" s="295" t="s">
        <v>890</v>
      </c>
      <c r="J28" s="14"/>
    </row>
    <row r="29" spans="4:10" ht="12.75">
      <c r="D29" s="11"/>
      <c r="E29" s="11"/>
      <c r="I29" s="295" t="s">
        <v>891</v>
      </c>
      <c r="J29" s="14"/>
    </row>
    <row r="30" spans="4:10" ht="12.75">
      <c r="D30" s="11"/>
      <c r="E30" s="11"/>
      <c r="I30" s="295" t="s">
        <v>892</v>
      </c>
      <c r="J30" s="14"/>
    </row>
    <row r="31" spans="4:10" ht="12.75">
      <c r="D31" s="11"/>
      <c r="E31" s="11"/>
      <c r="H31" s="28" t="s">
        <v>82</v>
      </c>
      <c r="J31" s="14"/>
    </row>
    <row r="32" s="14" customFormat="1" ht="12.75">
      <c r="A32" s="13"/>
    </row>
    <row r="33" spans="1:10" ht="12.75">
      <c r="A33" s="612"/>
      <c r="B33" s="612"/>
      <c r="C33" s="612"/>
      <c r="D33" s="612"/>
      <c r="E33" s="612"/>
      <c r="F33" s="612"/>
      <c r="G33" s="612"/>
      <c r="H33" s="612"/>
      <c r="I33" s="612"/>
      <c r="J33" s="612"/>
    </row>
  </sheetData>
  <sheetProtection/>
  <mergeCells count="17">
    <mergeCell ref="A5:L5"/>
    <mergeCell ref="B9:B10"/>
    <mergeCell ref="E9:F9"/>
    <mergeCell ref="J1:K1"/>
    <mergeCell ref="I9:J9"/>
    <mergeCell ref="D1:E1"/>
    <mergeCell ref="A2:J2"/>
    <mergeCell ref="A3:J3"/>
    <mergeCell ref="A9:A10"/>
    <mergeCell ref="C9:D9"/>
    <mergeCell ref="A33:J33"/>
    <mergeCell ref="I7:K7"/>
    <mergeCell ref="C8:J8"/>
    <mergeCell ref="C27:F27"/>
    <mergeCell ref="A7:B7"/>
    <mergeCell ref="G9:H9"/>
    <mergeCell ref="K9:K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90" zoomScalePageLayoutView="0" workbookViewId="0" topLeftCell="A4">
      <selection activeCell="C20" sqref="C20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58"/>
      <c r="E1" s="558"/>
      <c r="H1" s="37"/>
      <c r="J1" s="620" t="s">
        <v>474</v>
      </c>
      <c r="K1" s="620"/>
    </row>
    <row r="2" spans="1:10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18">
      <c r="A3" s="646" t="s">
        <v>698</v>
      </c>
      <c r="B3" s="646"/>
      <c r="C3" s="646"/>
      <c r="D3" s="646"/>
      <c r="E3" s="646"/>
      <c r="F3" s="646"/>
      <c r="G3" s="646"/>
      <c r="H3" s="646"/>
      <c r="I3" s="646"/>
      <c r="J3" s="646"/>
    </row>
    <row r="4" ht="10.5" customHeight="1"/>
    <row r="5" spans="1:12" s="14" customFormat="1" ht="15.75" customHeight="1">
      <c r="A5" s="705" t="s">
        <v>484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10" s="14" customFormat="1" ht="15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s="14" customFormat="1" ht="12.75">
      <c r="A7" s="562" t="s">
        <v>888</v>
      </c>
      <c r="B7" s="562"/>
      <c r="I7" s="668" t="s">
        <v>779</v>
      </c>
      <c r="J7" s="668"/>
      <c r="K7" s="668"/>
    </row>
    <row r="8" spans="3:10" s="12" customFormat="1" ht="15.75" hidden="1">
      <c r="C8" s="625" t="s">
        <v>13</v>
      </c>
      <c r="D8" s="625"/>
      <c r="E8" s="625"/>
      <c r="F8" s="625"/>
      <c r="G8" s="625"/>
      <c r="H8" s="625"/>
      <c r="I8" s="625"/>
      <c r="J8" s="625"/>
    </row>
    <row r="9" spans="1:19" ht="31.5" customHeight="1">
      <c r="A9" s="658" t="s">
        <v>21</v>
      </c>
      <c r="B9" s="658" t="s">
        <v>34</v>
      </c>
      <c r="C9" s="634" t="s">
        <v>765</v>
      </c>
      <c r="D9" s="636"/>
      <c r="E9" s="634" t="s">
        <v>473</v>
      </c>
      <c r="F9" s="636"/>
      <c r="G9" s="634" t="s">
        <v>36</v>
      </c>
      <c r="H9" s="636"/>
      <c r="I9" s="632" t="s">
        <v>103</v>
      </c>
      <c r="J9" s="632"/>
      <c r="K9" s="658" t="s">
        <v>511</v>
      </c>
      <c r="R9" s="8"/>
      <c r="S9" s="11"/>
    </row>
    <row r="10" spans="1:11" s="13" customFormat="1" ht="46.5" customHeight="1">
      <c r="A10" s="659"/>
      <c r="B10" s="659"/>
      <c r="C10" s="281" t="s">
        <v>37</v>
      </c>
      <c r="D10" s="281" t="s">
        <v>102</v>
      </c>
      <c r="E10" s="281" t="s">
        <v>37</v>
      </c>
      <c r="F10" s="281" t="s">
        <v>102</v>
      </c>
      <c r="G10" s="281" t="s">
        <v>37</v>
      </c>
      <c r="H10" s="281" t="s">
        <v>102</v>
      </c>
      <c r="I10" s="281" t="s">
        <v>132</v>
      </c>
      <c r="J10" s="281" t="s">
        <v>133</v>
      </c>
      <c r="K10" s="659"/>
    </row>
    <row r="11" spans="1:11" ht="12.75">
      <c r="A11" s="329">
        <v>1</v>
      </c>
      <c r="B11" s="329">
        <v>2</v>
      </c>
      <c r="C11" s="329">
        <v>3</v>
      </c>
      <c r="D11" s="329">
        <v>4</v>
      </c>
      <c r="E11" s="329">
        <v>5</v>
      </c>
      <c r="F11" s="329">
        <v>6</v>
      </c>
      <c r="G11" s="329">
        <v>7</v>
      </c>
      <c r="H11" s="329">
        <v>8</v>
      </c>
      <c r="I11" s="329">
        <v>9</v>
      </c>
      <c r="J11" s="329">
        <v>10</v>
      </c>
      <c r="K11" s="329">
        <v>11</v>
      </c>
    </row>
    <row r="12" spans="1:11" ht="14.25" customHeight="1">
      <c r="A12" s="326">
        <v>1</v>
      </c>
      <c r="B12" s="327" t="s">
        <v>879</v>
      </c>
      <c r="C12" s="326">
        <v>462</v>
      </c>
      <c r="D12" s="325">
        <f aca="true" t="shared" si="0" ref="D12:D19">(C12*5000)/100000</f>
        <v>23.1</v>
      </c>
      <c r="E12" s="326">
        <v>462</v>
      </c>
      <c r="F12" s="325">
        <f aca="true" t="shared" si="1" ref="F12:H19">(E12*5000)/100000</f>
        <v>23.1</v>
      </c>
      <c r="G12" s="316">
        <v>0</v>
      </c>
      <c r="H12" s="325">
        <f>(G12*5000)/100000</f>
        <v>0</v>
      </c>
      <c r="I12" s="316">
        <v>0</v>
      </c>
      <c r="J12" s="318">
        <f>(I12*5000)/100000</f>
        <v>0</v>
      </c>
      <c r="K12" s="316">
        <v>0</v>
      </c>
    </row>
    <row r="13" spans="1:11" ht="14.25" customHeight="1">
      <c r="A13" s="326">
        <v>2</v>
      </c>
      <c r="B13" s="327" t="s">
        <v>880</v>
      </c>
      <c r="C13" s="326">
        <v>239</v>
      </c>
      <c r="D13" s="325">
        <f t="shared" si="0"/>
        <v>11.95</v>
      </c>
      <c r="E13" s="326">
        <v>239</v>
      </c>
      <c r="F13" s="325">
        <f t="shared" si="1"/>
        <v>11.95</v>
      </c>
      <c r="G13" s="316">
        <v>0</v>
      </c>
      <c r="H13" s="325">
        <f t="shared" si="1"/>
        <v>0</v>
      </c>
      <c r="I13" s="316">
        <v>0</v>
      </c>
      <c r="J13" s="318">
        <f aca="true" t="shared" si="2" ref="J13:J19">(I13*5000)/100000</f>
        <v>0</v>
      </c>
      <c r="K13" s="316">
        <v>0</v>
      </c>
    </row>
    <row r="14" spans="1:11" ht="14.25" customHeight="1">
      <c r="A14" s="326">
        <v>3</v>
      </c>
      <c r="B14" s="327" t="s">
        <v>881</v>
      </c>
      <c r="C14" s="326">
        <v>136</v>
      </c>
      <c r="D14" s="325">
        <f t="shared" si="0"/>
        <v>6.8</v>
      </c>
      <c r="E14" s="326">
        <v>136</v>
      </c>
      <c r="F14" s="325">
        <f t="shared" si="1"/>
        <v>6.8</v>
      </c>
      <c r="G14" s="316">
        <v>0</v>
      </c>
      <c r="H14" s="325">
        <f t="shared" si="1"/>
        <v>0</v>
      </c>
      <c r="I14" s="316">
        <v>0</v>
      </c>
      <c r="J14" s="318">
        <f t="shared" si="2"/>
        <v>0</v>
      </c>
      <c r="K14" s="316">
        <v>0</v>
      </c>
    </row>
    <row r="15" spans="1:11" ht="14.25" customHeight="1">
      <c r="A15" s="326">
        <v>4</v>
      </c>
      <c r="B15" s="327" t="s">
        <v>882</v>
      </c>
      <c r="C15" s="326">
        <v>455</v>
      </c>
      <c r="D15" s="325">
        <f t="shared" si="0"/>
        <v>22.75</v>
      </c>
      <c r="E15" s="326">
        <v>455</v>
      </c>
      <c r="F15" s="325">
        <f t="shared" si="1"/>
        <v>22.75</v>
      </c>
      <c r="G15" s="316">
        <v>0</v>
      </c>
      <c r="H15" s="325">
        <f t="shared" si="1"/>
        <v>0</v>
      </c>
      <c r="I15" s="316">
        <v>0</v>
      </c>
      <c r="J15" s="318">
        <f t="shared" si="2"/>
        <v>0</v>
      </c>
      <c r="K15" s="316">
        <v>0</v>
      </c>
    </row>
    <row r="16" spans="1:11" ht="14.25" customHeight="1">
      <c r="A16" s="326">
        <v>5</v>
      </c>
      <c r="B16" s="327" t="s">
        <v>883</v>
      </c>
      <c r="C16" s="326">
        <v>505</v>
      </c>
      <c r="D16" s="325">
        <f t="shared" si="0"/>
        <v>25.25</v>
      </c>
      <c r="E16" s="326">
        <v>505</v>
      </c>
      <c r="F16" s="325">
        <f t="shared" si="1"/>
        <v>25.25</v>
      </c>
      <c r="G16" s="316">
        <v>0</v>
      </c>
      <c r="H16" s="325">
        <f t="shared" si="1"/>
        <v>0</v>
      </c>
      <c r="I16" s="316">
        <v>0</v>
      </c>
      <c r="J16" s="318">
        <f t="shared" si="2"/>
        <v>0</v>
      </c>
      <c r="K16" s="316">
        <v>0</v>
      </c>
    </row>
    <row r="17" spans="1:11" ht="14.25" customHeight="1">
      <c r="A17" s="326">
        <v>6</v>
      </c>
      <c r="B17" s="327" t="s">
        <v>886</v>
      </c>
      <c r="C17" s="326">
        <v>241</v>
      </c>
      <c r="D17" s="325">
        <f>C17*5000/100000</f>
        <v>12.05</v>
      </c>
      <c r="E17" s="326">
        <v>241</v>
      </c>
      <c r="F17" s="325">
        <f t="shared" si="1"/>
        <v>12.05</v>
      </c>
      <c r="G17" s="316">
        <v>0</v>
      </c>
      <c r="H17" s="325">
        <f t="shared" si="1"/>
        <v>0</v>
      </c>
      <c r="I17" s="316">
        <v>0</v>
      </c>
      <c r="J17" s="318">
        <f t="shared" si="2"/>
        <v>0</v>
      </c>
      <c r="K17" s="316">
        <v>0</v>
      </c>
    </row>
    <row r="18" spans="1:11" ht="14.25" customHeight="1">
      <c r="A18" s="326">
        <v>7</v>
      </c>
      <c r="B18" s="327" t="s">
        <v>895</v>
      </c>
      <c r="C18" s="326">
        <v>158</v>
      </c>
      <c r="D18" s="325">
        <f t="shared" si="0"/>
        <v>7.9</v>
      </c>
      <c r="E18" s="326">
        <v>158</v>
      </c>
      <c r="F18" s="325">
        <f t="shared" si="1"/>
        <v>7.9</v>
      </c>
      <c r="G18" s="316">
        <v>0</v>
      </c>
      <c r="H18" s="325">
        <f t="shared" si="1"/>
        <v>0</v>
      </c>
      <c r="I18" s="316">
        <v>0</v>
      </c>
      <c r="J18" s="318">
        <f t="shared" si="2"/>
        <v>0</v>
      </c>
      <c r="K18" s="316">
        <v>0</v>
      </c>
    </row>
    <row r="19" spans="1:11" ht="14.25" customHeight="1">
      <c r="A19" s="326">
        <v>8</v>
      </c>
      <c r="B19" s="327" t="s">
        <v>885</v>
      </c>
      <c r="C19" s="326">
        <v>113</v>
      </c>
      <c r="D19" s="325">
        <f t="shared" si="0"/>
        <v>5.65</v>
      </c>
      <c r="E19" s="326">
        <v>113</v>
      </c>
      <c r="F19" s="325">
        <f t="shared" si="1"/>
        <v>5.65</v>
      </c>
      <c r="G19" s="316">
        <v>0</v>
      </c>
      <c r="H19" s="325">
        <f t="shared" si="1"/>
        <v>0</v>
      </c>
      <c r="I19" s="316">
        <v>0</v>
      </c>
      <c r="J19" s="318">
        <f t="shared" si="2"/>
        <v>0</v>
      </c>
      <c r="K19" s="316">
        <v>0</v>
      </c>
    </row>
    <row r="20" spans="1:11" ht="14.25" customHeight="1">
      <c r="A20" s="320" t="s">
        <v>38</v>
      </c>
      <c r="B20" s="328" t="s">
        <v>16</v>
      </c>
      <c r="C20" s="322">
        <f aca="true" t="shared" si="3" ref="C20:J20">SUM(C12:C19)</f>
        <v>2309</v>
      </c>
      <c r="D20" s="323">
        <f t="shared" si="3"/>
        <v>115.45</v>
      </c>
      <c r="E20" s="322">
        <f t="shared" si="3"/>
        <v>2309</v>
      </c>
      <c r="F20" s="323">
        <f t="shared" si="3"/>
        <v>115.45</v>
      </c>
      <c r="G20" s="322">
        <f t="shared" si="3"/>
        <v>0</v>
      </c>
      <c r="H20" s="323">
        <f t="shared" si="3"/>
        <v>0</v>
      </c>
      <c r="I20" s="322">
        <f t="shared" si="3"/>
        <v>0</v>
      </c>
      <c r="J20" s="323">
        <f t="shared" si="3"/>
        <v>0</v>
      </c>
      <c r="K20" s="316">
        <v>0</v>
      </c>
    </row>
    <row r="21" s="11" customFormat="1" ht="12.75"/>
    <row r="22" s="11" customFormat="1" ht="12.75">
      <c r="A22" s="9" t="s">
        <v>39</v>
      </c>
    </row>
    <row r="23" s="11" customFormat="1" ht="12.75">
      <c r="A23" s="9"/>
    </row>
    <row r="24" s="11" customFormat="1" ht="12.75">
      <c r="A24" s="9"/>
    </row>
    <row r="25" s="11" customFormat="1" ht="12.75">
      <c r="A25" s="9"/>
    </row>
    <row r="26" s="11" customFormat="1" ht="12.75">
      <c r="A26" s="9"/>
    </row>
    <row r="27" spans="3:7" ht="15.75" customHeight="1">
      <c r="C27" s="479"/>
      <c r="D27" s="479"/>
      <c r="E27" s="479"/>
      <c r="F27" s="479"/>
      <c r="G27" s="479"/>
    </row>
    <row r="28" spans="1:11" ht="12.75">
      <c r="A28" s="13" t="s">
        <v>19</v>
      </c>
      <c r="B28" s="13"/>
      <c r="C28" s="13"/>
      <c r="D28" s="26"/>
      <c r="E28" s="26"/>
      <c r="F28" s="26"/>
      <c r="G28" s="13"/>
      <c r="H28" s="13"/>
      <c r="J28" s="295" t="s">
        <v>890</v>
      </c>
      <c r="K28" s="14"/>
    </row>
    <row r="29" spans="4:11" ht="12.75">
      <c r="D29" s="11"/>
      <c r="E29" s="11"/>
      <c r="F29" s="11"/>
      <c r="J29" s="295" t="s">
        <v>891</v>
      </c>
      <c r="K29" s="14"/>
    </row>
    <row r="30" spans="4:11" ht="12.75">
      <c r="D30" s="11"/>
      <c r="E30" s="11"/>
      <c r="F30" s="11"/>
      <c r="J30" s="295" t="s">
        <v>892</v>
      </c>
      <c r="K30" s="14"/>
    </row>
    <row r="31" spans="4:11" ht="12.75">
      <c r="D31" s="11"/>
      <c r="E31" s="11"/>
      <c r="F31" s="11"/>
      <c r="I31" s="28" t="s">
        <v>82</v>
      </c>
      <c r="K31" s="14"/>
    </row>
    <row r="32" s="14" customFormat="1" ht="12.75">
      <c r="A32" s="13"/>
    </row>
    <row r="33" spans="1:10" ht="12.75">
      <c r="A33" s="612"/>
      <c r="B33" s="612"/>
      <c r="C33" s="612"/>
      <c r="D33" s="612"/>
      <c r="E33" s="612"/>
      <c r="F33" s="612"/>
      <c r="G33" s="612"/>
      <c r="H33" s="612"/>
      <c r="I33" s="612"/>
      <c r="J33" s="612"/>
    </row>
  </sheetData>
  <sheetProtection/>
  <mergeCells count="16">
    <mergeCell ref="D1:E1"/>
    <mergeCell ref="J1:K1"/>
    <mergeCell ref="A2:J2"/>
    <mergeCell ref="A3:J3"/>
    <mergeCell ref="A5:L5"/>
    <mergeCell ref="A7:B7"/>
    <mergeCell ref="I7:K7"/>
    <mergeCell ref="A33:J33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46" customWidth="1"/>
    <col min="5" max="8" width="18.421875" style="246" customWidth="1"/>
  </cols>
  <sheetData>
    <row r="1" ht="12.75">
      <c r="H1" s="251" t="s">
        <v>513</v>
      </c>
    </row>
    <row r="2" spans="1:15" ht="18">
      <c r="A2" s="607" t="s">
        <v>0</v>
      </c>
      <c r="B2" s="607"/>
      <c r="C2" s="607"/>
      <c r="D2" s="607"/>
      <c r="E2" s="607"/>
      <c r="F2" s="607"/>
      <c r="G2" s="607"/>
      <c r="H2" s="607"/>
      <c r="I2" s="197"/>
      <c r="J2" s="197"/>
      <c r="K2" s="197"/>
      <c r="L2" s="197"/>
      <c r="M2" s="197"/>
      <c r="N2" s="197"/>
      <c r="O2" s="197"/>
    </row>
    <row r="3" spans="1:15" ht="21">
      <c r="A3" s="608" t="s">
        <v>698</v>
      </c>
      <c r="B3" s="608"/>
      <c r="C3" s="608"/>
      <c r="D3" s="608"/>
      <c r="E3" s="608"/>
      <c r="F3" s="608"/>
      <c r="G3" s="608"/>
      <c r="H3" s="608"/>
      <c r="I3" s="198"/>
      <c r="J3" s="198"/>
      <c r="K3" s="198"/>
      <c r="L3" s="198"/>
      <c r="M3" s="198"/>
      <c r="N3" s="198"/>
      <c r="O3" s="198"/>
    </row>
    <row r="4" spans="1:15" ht="15">
      <c r="A4" s="171"/>
      <c r="B4" s="171"/>
      <c r="C4" s="171"/>
      <c r="D4" s="245"/>
      <c r="E4" s="245"/>
      <c r="F4" s="245"/>
      <c r="G4" s="245"/>
      <c r="H4" s="245"/>
      <c r="I4" s="171"/>
      <c r="J4" s="171"/>
      <c r="K4" s="171"/>
      <c r="L4" s="171"/>
      <c r="M4" s="171"/>
      <c r="N4" s="171"/>
      <c r="O4" s="171"/>
    </row>
    <row r="5" spans="1:15" ht="18">
      <c r="A5" s="607" t="s">
        <v>512</v>
      </c>
      <c r="B5" s="607"/>
      <c r="C5" s="607"/>
      <c r="D5" s="607"/>
      <c r="E5" s="607"/>
      <c r="F5" s="607"/>
      <c r="G5" s="607"/>
      <c r="H5" s="607"/>
      <c r="I5" s="197"/>
      <c r="J5" s="197"/>
      <c r="K5" s="197"/>
      <c r="L5" s="197"/>
      <c r="M5" s="197"/>
      <c r="N5" s="197"/>
      <c r="O5" s="197"/>
    </row>
    <row r="6" spans="1:15" ht="15">
      <c r="A6" s="172" t="s">
        <v>887</v>
      </c>
      <c r="B6" s="172"/>
      <c r="C6" s="171"/>
      <c r="D6" s="245"/>
      <c r="E6" s="245"/>
      <c r="F6" s="712" t="s">
        <v>776</v>
      </c>
      <c r="G6" s="712"/>
      <c r="H6" s="712"/>
      <c r="I6" s="171"/>
      <c r="J6" s="171"/>
      <c r="K6" s="171"/>
      <c r="L6" s="199"/>
      <c r="M6" s="199"/>
      <c r="N6" s="709"/>
      <c r="O6" s="709"/>
    </row>
    <row r="7" spans="1:8" ht="31.5" customHeight="1">
      <c r="A7" s="710" t="s">
        <v>2</v>
      </c>
      <c r="B7" s="710" t="s">
        <v>3</v>
      </c>
      <c r="C7" s="711" t="s">
        <v>386</v>
      </c>
      <c r="D7" s="706" t="s">
        <v>490</v>
      </c>
      <c r="E7" s="707"/>
      <c r="F7" s="707"/>
      <c r="G7" s="707"/>
      <c r="H7" s="708"/>
    </row>
    <row r="8" spans="1:8" ht="34.5" customHeight="1">
      <c r="A8" s="710"/>
      <c r="B8" s="710"/>
      <c r="C8" s="711"/>
      <c r="D8" s="483" t="s">
        <v>491</v>
      </c>
      <c r="E8" s="483" t="s">
        <v>492</v>
      </c>
      <c r="F8" s="483" t="s">
        <v>493</v>
      </c>
      <c r="G8" s="483" t="s">
        <v>649</v>
      </c>
      <c r="H8" s="483" t="s">
        <v>45</v>
      </c>
    </row>
    <row r="9" spans="1:8" ht="15">
      <c r="A9" s="484">
        <v>1</v>
      </c>
      <c r="B9" s="484">
        <v>2</v>
      </c>
      <c r="C9" s="484">
        <v>3</v>
      </c>
      <c r="D9" s="484">
        <v>4</v>
      </c>
      <c r="E9" s="484">
        <v>5</v>
      </c>
      <c r="F9" s="484">
        <v>6</v>
      </c>
      <c r="G9" s="484">
        <v>7</v>
      </c>
      <c r="H9" s="484">
        <v>8</v>
      </c>
    </row>
    <row r="10" spans="1:8" ht="12.75">
      <c r="A10" s="326">
        <v>1</v>
      </c>
      <c r="B10" s="327" t="s">
        <v>879</v>
      </c>
      <c r="C10" s="316">
        <f>'AT-3'!F9</f>
        <v>510</v>
      </c>
      <c r="D10" s="330">
        <v>217</v>
      </c>
      <c r="E10" s="330">
        <v>0</v>
      </c>
      <c r="F10" s="330">
        <f>C10-D10</f>
        <v>293</v>
      </c>
      <c r="G10" s="330">
        <v>0</v>
      </c>
      <c r="H10" s="330">
        <v>0</v>
      </c>
    </row>
    <row r="11" spans="1:8" ht="12.75">
      <c r="A11" s="326">
        <v>2</v>
      </c>
      <c r="B11" s="327" t="s">
        <v>880</v>
      </c>
      <c r="C11" s="316">
        <f>'AT-3'!F10</f>
        <v>262</v>
      </c>
      <c r="D11" s="330">
        <v>49</v>
      </c>
      <c r="E11" s="330">
        <v>0</v>
      </c>
      <c r="F11" s="330">
        <f aca="true" t="shared" si="0" ref="F11:F17">C11-D11</f>
        <v>213</v>
      </c>
      <c r="G11" s="330">
        <v>0</v>
      </c>
      <c r="H11" s="330">
        <v>0</v>
      </c>
    </row>
    <row r="12" spans="1:8" ht="12.75">
      <c r="A12" s="326">
        <v>3</v>
      </c>
      <c r="B12" s="327" t="s">
        <v>881</v>
      </c>
      <c r="C12" s="316">
        <f>'AT-3'!F11</f>
        <v>173</v>
      </c>
      <c r="D12" s="330">
        <v>92</v>
      </c>
      <c r="E12" s="330">
        <v>0</v>
      </c>
      <c r="F12" s="330">
        <f t="shared" si="0"/>
        <v>81</v>
      </c>
      <c r="G12" s="330">
        <v>0</v>
      </c>
      <c r="H12" s="330">
        <v>0</v>
      </c>
    </row>
    <row r="13" spans="1:8" ht="12.75">
      <c r="A13" s="326">
        <v>4</v>
      </c>
      <c r="B13" s="327" t="s">
        <v>882</v>
      </c>
      <c r="C13" s="316">
        <f>'AT-3'!F12</f>
        <v>418</v>
      </c>
      <c r="D13" s="330">
        <v>63</v>
      </c>
      <c r="E13" s="330">
        <v>0</v>
      </c>
      <c r="F13" s="330">
        <f t="shared" si="0"/>
        <v>355</v>
      </c>
      <c r="G13" s="330">
        <v>0</v>
      </c>
      <c r="H13" s="330">
        <v>0</v>
      </c>
    </row>
    <row r="14" spans="1:8" ht="12.75">
      <c r="A14" s="326">
        <v>5</v>
      </c>
      <c r="B14" s="327" t="s">
        <v>883</v>
      </c>
      <c r="C14" s="316">
        <f>'AT-3'!F13</f>
        <v>551</v>
      </c>
      <c r="D14" s="330">
        <v>127</v>
      </c>
      <c r="E14" s="330">
        <v>0</v>
      </c>
      <c r="F14" s="330">
        <f t="shared" si="0"/>
        <v>424</v>
      </c>
      <c r="G14" s="330">
        <v>0</v>
      </c>
      <c r="H14" s="330">
        <v>0</v>
      </c>
    </row>
    <row r="15" spans="1:8" ht="12.75">
      <c r="A15" s="326">
        <v>6</v>
      </c>
      <c r="B15" s="327" t="s">
        <v>886</v>
      </c>
      <c r="C15" s="316">
        <f>'AT-3'!F14</f>
        <v>277</v>
      </c>
      <c r="D15" s="330">
        <v>148</v>
      </c>
      <c r="E15" s="330">
        <v>0</v>
      </c>
      <c r="F15" s="330">
        <f t="shared" si="0"/>
        <v>129</v>
      </c>
      <c r="G15" s="330">
        <v>0</v>
      </c>
      <c r="H15" s="330">
        <v>0</v>
      </c>
    </row>
    <row r="16" spans="1:8" ht="12.75">
      <c r="A16" s="326">
        <v>7</v>
      </c>
      <c r="B16" s="327" t="s">
        <v>895</v>
      </c>
      <c r="C16" s="316">
        <f>'AT-3'!F15</f>
        <v>194</v>
      </c>
      <c r="D16" s="330">
        <v>89</v>
      </c>
      <c r="E16" s="330">
        <v>0</v>
      </c>
      <c r="F16" s="330">
        <f t="shared" si="0"/>
        <v>105</v>
      </c>
      <c r="G16" s="330">
        <v>0</v>
      </c>
      <c r="H16" s="330">
        <v>0</v>
      </c>
    </row>
    <row r="17" spans="1:8" ht="12.75">
      <c r="A17" s="326">
        <v>8</v>
      </c>
      <c r="B17" s="327" t="s">
        <v>885</v>
      </c>
      <c r="C17" s="316">
        <f>'AT-3'!F16</f>
        <v>139</v>
      </c>
      <c r="D17" s="330">
        <v>88</v>
      </c>
      <c r="E17" s="330">
        <v>0</v>
      </c>
      <c r="F17" s="330">
        <f t="shared" si="0"/>
        <v>51</v>
      </c>
      <c r="G17" s="330">
        <v>0</v>
      </c>
      <c r="H17" s="330">
        <v>0</v>
      </c>
    </row>
    <row r="18" spans="1:8" ht="12.75">
      <c r="A18" s="320" t="s">
        <v>38</v>
      </c>
      <c r="B18" s="328" t="s">
        <v>16</v>
      </c>
      <c r="C18" s="135">
        <f>SUM(C10:C17)</f>
        <v>2524</v>
      </c>
      <c r="D18" s="331">
        <f>SUM(D10:D17)</f>
        <v>873</v>
      </c>
      <c r="E18" s="330">
        <v>0</v>
      </c>
      <c r="F18" s="331">
        <f>SUM(F10:F17)</f>
        <v>1651</v>
      </c>
      <c r="G18" s="330">
        <v>0</v>
      </c>
      <c r="H18" s="330">
        <v>0</v>
      </c>
    </row>
    <row r="19" spans="1:8" ht="12.75">
      <c r="A19" s="480"/>
      <c r="B19" s="481"/>
      <c r="C19" s="473"/>
      <c r="D19" s="476"/>
      <c r="E19" s="482"/>
      <c r="F19" s="476"/>
      <c r="G19" s="482"/>
      <c r="H19" s="482"/>
    </row>
    <row r="20" spans="1:8" ht="12.75">
      <c r="A20" s="480"/>
      <c r="B20" s="481"/>
      <c r="C20" s="473"/>
      <c r="D20" s="476"/>
      <c r="E20" s="482"/>
      <c r="F20" s="476"/>
      <c r="G20" s="482"/>
      <c r="H20" s="482"/>
    </row>
    <row r="21" spans="1:8" ht="12.75">
      <c r="A21" s="480"/>
      <c r="B21" s="481"/>
      <c r="C21" s="473"/>
      <c r="D21" s="476"/>
      <c r="E21" s="482"/>
      <c r="F21" s="476"/>
      <c r="G21" s="482"/>
      <c r="H21" s="482"/>
    </row>
    <row r="22" spans="1:8" ht="12.75">
      <c r="A22" s="480"/>
      <c r="B22" s="481"/>
      <c r="C22" s="473"/>
      <c r="D22" s="476"/>
      <c r="E22" s="482"/>
      <c r="F22" s="476"/>
      <c r="G22" s="482"/>
      <c r="H22" s="482"/>
    </row>
    <row r="23" spans="1:8" ht="15" customHeight="1">
      <c r="A23" s="175"/>
      <c r="B23" s="175"/>
      <c r="C23" s="175"/>
      <c r="D23" s="176"/>
      <c r="E23" s="176"/>
      <c r="F23" s="176"/>
      <c r="G23" s="176"/>
      <c r="H23" s="176"/>
    </row>
    <row r="24" spans="1:8" ht="15" customHeight="1">
      <c r="A24" s="175"/>
      <c r="B24" s="175"/>
      <c r="C24" s="175"/>
      <c r="D24" s="176"/>
      <c r="E24" s="176"/>
      <c r="F24"/>
      <c r="G24"/>
      <c r="H24"/>
    </row>
    <row r="25" spans="1:8" ht="12.75">
      <c r="A25" s="13" t="s">
        <v>19</v>
      </c>
      <c r="B25" s="13"/>
      <c r="C25" s="13"/>
      <c r="D25" s="13"/>
      <c r="E25" s="13"/>
      <c r="F25"/>
      <c r="G25" s="295" t="s">
        <v>890</v>
      </c>
      <c r="H25" s="14"/>
    </row>
    <row r="26" spans="4:8" ht="12.75">
      <c r="D26"/>
      <c r="E26"/>
      <c r="F26"/>
      <c r="G26" s="295" t="s">
        <v>891</v>
      </c>
      <c r="H26" s="14"/>
    </row>
    <row r="27" spans="4:8" ht="12.75">
      <c r="D27"/>
      <c r="E27"/>
      <c r="F27"/>
      <c r="G27" s="295" t="s">
        <v>892</v>
      </c>
      <c r="H27" s="14"/>
    </row>
    <row r="28" spans="4:8" ht="12.75">
      <c r="D28"/>
      <c r="E28"/>
      <c r="F28" s="28" t="s">
        <v>82</v>
      </c>
      <c r="G28"/>
      <c r="H28" s="14"/>
    </row>
  </sheetData>
  <sheetProtection/>
  <mergeCells count="9"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SheetLayoutView="86" zoomScalePageLayoutView="0" workbookViewId="0" topLeftCell="A1">
      <selection activeCell="A1" sqref="A1:T5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12.75">
      <c r="A1" s="13" t="s">
        <v>11</v>
      </c>
      <c r="H1" s="558"/>
      <c r="I1" s="558"/>
      <c r="R1" s="561" t="s">
        <v>54</v>
      </c>
      <c r="S1" s="561"/>
    </row>
    <row r="2" spans="1:20" s="12" customFormat="1" ht="15.75">
      <c r="A2" s="516" t="s">
        <v>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12" customFormat="1" ht="20.25" customHeight="1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20" s="12" customFormat="1" ht="15.75">
      <c r="A5" s="518" t="s">
        <v>736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</row>
    <row r="6" spans="1:2" ht="12.75">
      <c r="A6" s="562" t="s">
        <v>887</v>
      </c>
      <c r="B6" s="562"/>
    </row>
    <row r="7" spans="1:19" ht="12.75">
      <c r="A7" s="562" t="s">
        <v>165</v>
      </c>
      <c r="B7" s="562"/>
      <c r="C7" s="562"/>
      <c r="D7" s="562"/>
      <c r="E7" s="562"/>
      <c r="F7" s="562"/>
      <c r="G7" s="562"/>
      <c r="H7" s="562"/>
      <c r="I7" s="562"/>
      <c r="R7" s="26"/>
      <c r="S7" s="26"/>
    </row>
    <row r="9" spans="1:16" ht="18" customHeight="1">
      <c r="A9" s="5"/>
      <c r="B9" s="530" t="s">
        <v>41</v>
      </c>
      <c r="C9" s="530"/>
      <c r="D9" s="530" t="s">
        <v>42</v>
      </c>
      <c r="E9" s="530"/>
      <c r="F9" s="530" t="s">
        <v>43</v>
      </c>
      <c r="G9" s="530"/>
      <c r="H9" s="559" t="s">
        <v>44</v>
      </c>
      <c r="I9" s="559"/>
      <c r="J9" s="530" t="s">
        <v>45</v>
      </c>
      <c r="K9" s="530"/>
      <c r="L9" s="24" t="s">
        <v>16</v>
      </c>
      <c r="N9" s="13">
        <f>'AT-8_Hon_CCH_Pry'!D22+'AT-8A_Hon_CCH_UPry'!D21</f>
        <v>4894</v>
      </c>
      <c r="P9" s="13">
        <f>N9*66%</f>
        <v>3230.04</v>
      </c>
    </row>
    <row r="10" spans="1:12" s="61" customFormat="1" ht="13.5" customHeight="1">
      <c r="A10" s="62">
        <v>1</v>
      </c>
      <c r="B10" s="537">
        <v>2</v>
      </c>
      <c r="C10" s="537"/>
      <c r="D10" s="537">
        <v>3</v>
      </c>
      <c r="E10" s="537"/>
      <c r="F10" s="537">
        <v>4</v>
      </c>
      <c r="G10" s="537"/>
      <c r="H10" s="537">
        <v>5</v>
      </c>
      <c r="I10" s="537"/>
      <c r="J10" s="537">
        <v>6</v>
      </c>
      <c r="K10" s="537"/>
      <c r="L10" s="62">
        <v>7</v>
      </c>
    </row>
    <row r="11" spans="1:12" ht="12.75">
      <c r="A11" s="3" t="s">
        <v>46</v>
      </c>
      <c r="B11" s="538" t="s">
        <v>894</v>
      </c>
      <c r="C11" s="538"/>
      <c r="D11" s="538">
        <v>1685</v>
      </c>
      <c r="E11" s="538"/>
      <c r="F11" s="538" t="s">
        <v>894</v>
      </c>
      <c r="G11" s="538"/>
      <c r="H11" s="538" t="s">
        <v>894</v>
      </c>
      <c r="I11" s="538"/>
      <c r="J11" s="538" t="s">
        <v>894</v>
      </c>
      <c r="K11" s="538"/>
      <c r="L11" s="3">
        <f>SUM(B11:K11)</f>
        <v>1685</v>
      </c>
    </row>
    <row r="12" spans="1:12" ht="12.75">
      <c r="A12" s="3" t="s">
        <v>47</v>
      </c>
      <c r="B12" s="538" t="s">
        <v>894</v>
      </c>
      <c r="C12" s="538"/>
      <c r="D12" s="538">
        <v>3233</v>
      </c>
      <c r="E12" s="538"/>
      <c r="F12" s="538" t="s">
        <v>894</v>
      </c>
      <c r="G12" s="538"/>
      <c r="H12" s="538" t="s">
        <v>894</v>
      </c>
      <c r="I12" s="538"/>
      <c r="J12" s="538" t="s">
        <v>894</v>
      </c>
      <c r="K12" s="538"/>
      <c r="L12" s="3">
        <f>SUM(B12:K12)</f>
        <v>3233</v>
      </c>
    </row>
    <row r="13" spans="1:12" ht="12.75">
      <c r="A13" s="3" t="s">
        <v>16</v>
      </c>
      <c r="B13" s="538" t="s">
        <v>894</v>
      </c>
      <c r="C13" s="538"/>
      <c r="D13" s="527">
        <f>SUM(D11:E12)</f>
        <v>4918</v>
      </c>
      <c r="E13" s="527"/>
      <c r="F13" s="538" t="s">
        <v>894</v>
      </c>
      <c r="G13" s="538"/>
      <c r="H13" s="538" t="s">
        <v>894</v>
      </c>
      <c r="I13" s="538"/>
      <c r="J13" s="538" t="s">
        <v>894</v>
      </c>
      <c r="K13" s="538"/>
      <c r="L13" s="3">
        <f>SUM(L11:L12)</f>
        <v>4918</v>
      </c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3">
        <f>(L12/L13)*100</f>
        <v>65.73810492069947</v>
      </c>
    </row>
    <row r="15" spans="1:12" ht="12.75">
      <c r="A15" s="563" t="s">
        <v>425</v>
      </c>
      <c r="B15" s="563"/>
      <c r="C15" s="563"/>
      <c r="D15" s="563"/>
      <c r="E15" s="563"/>
      <c r="F15" s="563"/>
      <c r="G15" s="563"/>
      <c r="H15" s="10"/>
      <c r="I15" s="10"/>
      <c r="J15" s="10"/>
      <c r="K15" s="10"/>
      <c r="L15" s="10"/>
    </row>
    <row r="16" spans="1:12" ht="12.75" customHeight="1">
      <c r="A16" s="565" t="s">
        <v>174</v>
      </c>
      <c r="B16" s="566"/>
      <c r="C16" s="564" t="s">
        <v>200</v>
      </c>
      <c r="D16" s="564"/>
      <c r="E16" s="3" t="s">
        <v>16</v>
      </c>
      <c r="I16" s="10"/>
      <c r="J16" s="10"/>
      <c r="K16" s="10"/>
      <c r="L16" s="10"/>
    </row>
    <row r="17" spans="1:12" ht="12.75">
      <c r="A17" s="524">
        <v>900</v>
      </c>
      <c r="B17" s="525"/>
      <c r="C17" s="524">
        <v>600</v>
      </c>
      <c r="D17" s="525"/>
      <c r="E17" s="3">
        <v>1500</v>
      </c>
      <c r="I17" s="10"/>
      <c r="J17" s="10"/>
      <c r="K17" s="10"/>
      <c r="L17" s="10"/>
    </row>
    <row r="18" spans="1:12" ht="12.75">
      <c r="A18" s="524"/>
      <c r="B18" s="525"/>
      <c r="C18" s="524"/>
      <c r="D18" s="525"/>
      <c r="E18" s="3"/>
      <c r="I18" s="10"/>
      <c r="J18" s="10"/>
      <c r="K18" s="10"/>
      <c r="L18" s="10"/>
    </row>
    <row r="19" spans="1:12" ht="12.75">
      <c r="A19" s="225"/>
      <c r="B19" s="225"/>
      <c r="C19" s="225"/>
      <c r="D19" s="225"/>
      <c r="E19" s="225"/>
      <c r="F19" s="225"/>
      <c r="G19" s="225"/>
      <c r="H19" s="10"/>
      <c r="I19" s="10"/>
      <c r="J19" s="10"/>
      <c r="K19" s="10"/>
      <c r="L19" s="10"/>
    </row>
    <row r="21" spans="1:19" ht="18.75" customHeight="1">
      <c r="A21" s="567" t="s">
        <v>166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</row>
    <row r="22" spans="1:20" ht="12.75">
      <c r="A22" s="530" t="s">
        <v>21</v>
      </c>
      <c r="B22" s="530" t="s">
        <v>48</v>
      </c>
      <c r="C22" s="530"/>
      <c r="D22" s="530"/>
      <c r="E22" s="539" t="s">
        <v>22</v>
      </c>
      <c r="F22" s="539"/>
      <c r="G22" s="539"/>
      <c r="H22" s="539"/>
      <c r="I22" s="539"/>
      <c r="J22" s="539"/>
      <c r="K22" s="539"/>
      <c r="L22" s="539"/>
      <c r="M22" s="527" t="s">
        <v>23</v>
      </c>
      <c r="N22" s="527"/>
      <c r="O22" s="527"/>
      <c r="P22" s="527"/>
      <c r="Q22" s="527"/>
      <c r="R22" s="527"/>
      <c r="S22" s="527"/>
      <c r="T22" s="527"/>
    </row>
    <row r="23" spans="1:20" ht="33.75" customHeight="1">
      <c r="A23" s="530"/>
      <c r="B23" s="530"/>
      <c r="C23" s="530"/>
      <c r="D23" s="530"/>
      <c r="E23" s="535" t="s">
        <v>129</v>
      </c>
      <c r="F23" s="536"/>
      <c r="G23" s="535" t="s">
        <v>167</v>
      </c>
      <c r="H23" s="536"/>
      <c r="I23" s="530" t="s">
        <v>49</v>
      </c>
      <c r="J23" s="530"/>
      <c r="K23" s="535" t="s">
        <v>92</v>
      </c>
      <c r="L23" s="536"/>
      <c r="M23" s="535" t="s">
        <v>93</v>
      </c>
      <c r="N23" s="536"/>
      <c r="O23" s="535" t="s">
        <v>167</v>
      </c>
      <c r="P23" s="536"/>
      <c r="Q23" s="530" t="s">
        <v>49</v>
      </c>
      <c r="R23" s="530"/>
      <c r="S23" s="530" t="s">
        <v>92</v>
      </c>
      <c r="T23" s="530"/>
    </row>
    <row r="24" spans="1:20" s="61" customFormat="1" ht="15.75" customHeight="1">
      <c r="A24" s="62">
        <v>1</v>
      </c>
      <c r="B24" s="531">
        <v>2</v>
      </c>
      <c r="C24" s="550"/>
      <c r="D24" s="532"/>
      <c r="E24" s="531">
        <v>3</v>
      </c>
      <c r="F24" s="532"/>
      <c r="G24" s="531">
        <v>4</v>
      </c>
      <c r="H24" s="532"/>
      <c r="I24" s="537">
        <v>5</v>
      </c>
      <c r="J24" s="537"/>
      <c r="K24" s="537">
        <v>6</v>
      </c>
      <c r="L24" s="537"/>
      <c r="M24" s="531">
        <v>3</v>
      </c>
      <c r="N24" s="532"/>
      <c r="O24" s="531">
        <v>4</v>
      </c>
      <c r="P24" s="532"/>
      <c r="Q24" s="537">
        <v>5</v>
      </c>
      <c r="R24" s="537"/>
      <c r="S24" s="537">
        <v>6</v>
      </c>
      <c r="T24" s="537"/>
    </row>
    <row r="25" spans="1:20" ht="27.75" customHeight="1">
      <c r="A25" s="60">
        <v>1</v>
      </c>
      <c r="B25" s="543" t="s">
        <v>483</v>
      </c>
      <c r="C25" s="544"/>
      <c r="D25" s="545"/>
      <c r="E25" s="528">
        <v>100</v>
      </c>
      <c r="F25" s="529"/>
      <c r="G25" s="533" t="s">
        <v>353</v>
      </c>
      <c r="H25" s="534"/>
      <c r="I25" s="521">
        <v>350</v>
      </c>
      <c r="J25" s="521"/>
      <c r="K25" s="521">
        <v>6.1</v>
      </c>
      <c r="L25" s="521"/>
      <c r="M25" s="528">
        <v>150</v>
      </c>
      <c r="N25" s="529"/>
      <c r="O25" s="533" t="s">
        <v>353</v>
      </c>
      <c r="P25" s="534"/>
      <c r="Q25" s="521">
        <v>520</v>
      </c>
      <c r="R25" s="521"/>
      <c r="S25" s="521">
        <v>10.2</v>
      </c>
      <c r="T25" s="521"/>
    </row>
    <row r="26" spans="1:20" ht="12.75">
      <c r="A26" s="60">
        <v>2</v>
      </c>
      <c r="B26" s="540" t="s">
        <v>50</v>
      </c>
      <c r="C26" s="541"/>
      <c r="D26" s="542"/>
      <c r="E26" s="528">
        <v>30</v>
      </c>
      <c r="F26" s="529"/>
      <c r="G26" s="528">
        <v>1.65</v>
      </c>
      <c r="H26" s="529"/>
      <c r="I26" s="521">
        <v>66.6</v>
      </c>
      <c r="J26" s="521"/>
      <c r="K26" s="521">
        <v>5</v>
      </c>
      <c r="L26" s="521"/>
      <c r="M26" s="528">
        <v>30</v>
      </c>
      <c r="N26" s="529"/>
      <c r="O26" s="528">
        <v>2.45</v>
      </c>
      <c r="P26" s="529"/>
      <c r="Q26" s="521">
        <v>100</v>
      </c>
      <c r="R26" s="521"/>
      <c r="S26" s="521">
        <v>6</v>
      </c>
      <c r="T26" s="521"/>
    </row>
    <row r="27" spans="1:20" ht="12.75">
      <c r="A27" s="60">
        <v>3</v>
      </c>
      <c r="B27" s="540" t="s">
        <v>168</v>
      </c>
      <c r="C27" s="541"/>
      <c r="D27" s="542"/>
      <c r="E27" s="528">
        <v>50</v>
      </c>
      <c r="F27" s="529"/>
      <c r="G27" s="528">
        <v>2.07</v>
      </c>
      <c r="H27" s="529"/>
      <c r="I27" s="521">
        <v>52</v>
      </c>
      <c r="J27" s="521"/>
      <c r="K27" s="521">
        <v>3.3</v>
      </c>
      <c r="L27" s="521"/>
      <c r="M27" s="528">
        <v>75</v>
      </c>
      <c r="N27" s="529"/>
      <c r="O27" s="528">
        <v>3.11</v>
      </c>
      <c r="P27" s="529"/>
      <c r="Q27" s="521">
        <v>80</v>
      </c>
      <c r="R27" s="521"/>
      <c r="S27" s="521">
        <v>4</v>
      </c>
      <c r="T27" s="521"/>
    </row>
    <row r="28" spans="1:20" ht="12.75">
      <c r="A28" s="60">
        <v>4</v>
      </c>
      <c r="B28" s="540" t="s">
        <v>51</v>
      </c>
      <c r="C28" s="541"/>
      <c r="D28" s="542"/>
      <c r="E28" s="528">
        <v>10</v>
      </c>
      <c r="F28" s="529"/>
      <c r="G28" s="528">
        <v>0.5</v>
      </c>
      <c r="H28" s="529"/>
      <c r="I28" s="521">
        <v>47</v>
      </c>
      <c r="J28" s="521"/>
      <c r="K28" s="521" t="s">
        <v>7</v>
      </c>
      <c r="L28" s="521"/>
      <c r="M28" s="528">
        <v>7.5</v>
      </c>
      <c r="N28" s="529"/>
      <c r="O28" s="528">
        <v>0.75</v>
      </c>
      <c r="P28" s="529"/>
      <c r="Q28" s="521">
        <v>90</v>
      </c>
      <c r="R28" s="521"/>
      <c r="S28" s="521" t="s">
        <v>7</v>
      </c>
      <c r="T28" s="521"/>
    </row>
    <row r="29" spans="1:20" ht="12.75">
      <c r="A29" s="60">
        <v>5</v>
      </c>
      <c r="B29" s="540" t="s">
        <v>52</v>
      </c>
      <c r="C29" s="541"/>
      <c r="D29" s="542"/>
      <c r="E29" s="528" t="s">
        <v>919</v>
      </c>
      <c r="F29" s="529"/>
      <c r="G29" s="528">
        <v>0.08</v>
      </c>
      <c r="H29" s="529"/>
      <c r="I29" s="521">
        <v>57.4</v>
      </c>
      <c r="J29" s="521"/>
      <c r="K29" s="521">
        <v>2.6</v>
      </c>
      <c r="L29" s="521"/>
      <c r="M29" s="528"/>
      <c r="N29" s="529"/>
      <c r="O29" s="528">
        <v>0.1</v>
      </c>
      <c r="P29" s="529"/>
      <c r="Q29" s="521" t="s">
        <v>7</v>
      </c>
      <c r="R29" s="521"/>
      <c r="S29" s="521" t="s">
        <v>7</v>
      </c>
      <c r="T29" s="521"/>
    </row>
    <row r="30" spans="1:20" ht="12.75">
      <c r="A30" s="60">
        <v>6</v>
      </c>
      <c r="B30" s="540" t="s">
        <v>53</v>
      </c>
      <c r="C30" s="541"/>
      <c r="D30" s="542"/>
      <c r="E30" s="528" t="s">
        <v>919</v>
      </c>
      <c r="F30" s="529"/>
      <c r="G30" s="528">
        <v>0.41</v>
      </c>
      <c r="H30" s="529"/>
      <c r="I30" s="521" t="s">
        <v>7</v>
      </c>
      <c r="J30" s="521"/>
      <c r="K30" s="521" t="s">
        <v>7</v>
      </c>
      <c r="L30" s="521"/>
      <c r="M30" s="528"/>
      <c r="N30" s="529"/>
      <c r="O30" s="528">
        <v>0.45</v>
      </c>
      <c r="P30" s="529"/>
      <c r="Q30" s="521" t="s">
        <v>7</v>
      </c>
      <c r="R30" s="521"/>
      <c r="S30" s="521" t="s">
        <v>7</v>
      </c>
      <c r="T30" s="521"/>
    </row>
    <row r="31" spans="1:20" ht="12.75">
      <c r="A31" s="60">
        <v>7</v>
      </c>
      <c r="B31" s="549" t="s">
        <v>169</v>
      </c>
      <c r="C31" s="549"/>
      <c r="D31" s="549"/>
      <c r="E31" s="521">
        <v>20</v>
      </c>
      <c r="F31" s="521"/>
      <c r="G31" s="521">
        <v>0.4</v>
      </c>
      <c r="H31" s="521"/>
      <c r="I31" s="521" t="s">
        <v>894</v>
      </c>
      <c r="J31" s="521"/>
      <c r="K31" s="521" t="s">
        <v>894</v>
      </c>
      <c r="L31" s="521"/>
      <c r="M31" s="521"/>
      <c r="N31" s="521"/>
      <c r="O31" s="521"/>
      <c r="P31" s="521"/>
      <c r="Q31" s="521" t="s">
        <v>894</v>
      </c>
      <c r="R31" s="521"/>
      <c r="S31" s="521" t="s">
        <v>894</v>
      </c>
      <c r="T31" s="521"/>
    </row>
    <row r="32" spans="1:20" ht="12.75">
      <c r="A32" s="60"/>
      <c r="B32" s="530" t="s">
        <v>16</v>
      </c>
      <c r="C32" s="530"/>
      <c r="D32" s="530"/>
      <c r="E32" s="526">
        <f>SUM(E25:F31)</f>
        <v>210</v>
      </c>
      <c r="F32" s="526"/>
      <c r="G32" s="526">
        <f>SUM(G26:H31)</f>
        <v>5.11</v>
      </c>
      <c r="H32" s="526"/>
      <c r="I32" s="526">
        <f>SUM(I25:I31)</f>
        <v>573</v>
      </c>
      <c r="J32" s="526"/>
      <c r="K32" s="526">
        <f>SUM(K25:K31)</f>
        <v>17</v>
      </c>
      <c r="L32" s="526"/>
      <c r="M32" s="526">
        <f>SUM(M25:M31)</f>
        <v>262.5</v>
      </c>
      <c r="N32" s="526"/>
      <c r="O32" s="526">
        <f>SUM(O25:O31)</f>
        <v>6.86</v>
      </c>
      <c r="P32" s="526"/>
      <c r="Q32" s="526">
        <f>SUM(Q25:Q31)</f>
        <v>790</v>
      </c>
      <c r="R32" s="526"/>
      <c r="S32" s="526">
        <f>SUM(S25:S31)</f>
        <v>20.2</v>
      </c>
      <c r="T32" s="526"/>
    </row>
    <row r="33" spans="1:20" ht="12.75">
      <c r="A33" s="102"/>
      <c r="B33" s="103"/>
      <c r="C33" s="103"/>
      <c r="D33" s="10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 customHeight="1">
      <c r="A34" s="228" t="s">
        <v>405</v>
      </c>
      <c r="B34" s="522" t="s">
        <v>459</v>
      </c>
      <c r="C34" s="522"/>
      <c r="D34" s="522"/>
      <c r="E34" s="522"/>
      <c r="F34" s="522"/>
      <c r="G34" s="522"/>
      <c r="H34" s="52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228"/>
      <c r="B35" s="103"/>
      <c r="C35" s="103"/>
      <c r="D35" s="10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6" customFormat="1" ht="17.25" customHeight="1">
      <c r="A36" s="2" t="s">
        <v>21</v>
      </c>
      <c r="B36" s="552" t="s">
        <v>406</v>
      </c>
      <c r="C36" s="553"/>
      <c r="D36" s="554"/>
      <c r="E36" s="535" t="s">
        <v>22</v>
      </c>
      <c r="F36" s="551"/>
      <c r="G36" s="551"/>
      <c r="H36" s="551"/>
      <c r="I36" s="551"/>
      <c r="J36" s="536"/>
      <c r="K36" s="527" t="s">
        <v>23</v>
      </c>
      <c r="L36" s="527"/>
      <c r="M36" s="527"/>
      <c r="N36" s="527"/>
      <c r="O36" s="527"/>
      <c r="P36" s="527"/>
      <c r="Q36" s="523"/>
      <c r="R36" s="523"/>
      <c r="S36" s="523"/>
      <c r="T36" s="523"/>
    </row>
    <row r="37" spans="1:20" ht="12.75">
      <c r="A37" s="4"/>
      <c r="B37" s="555"/>
      <c r="C37" s="556"/>
      <c r="D37" s="557"/>
      <c r="E37" s="524" t="s">
        <v>422</v>
      </c>
      <c r="F37" s="525"/>
      <c r="G37" s="524" t="s">
        <v>423</v>
      </c>
      <c r="H37" s="525"/>
      <c r="I37" s="524" t="s">
        <v>424</v>
      </c>
      <c r="J37" s="525"/>
      <c r="K37" s="527" t="s">
        <v>422</v>
      </c>
      <c r="L37" s="527"/>
      <c r="M37" s="527" t="s">
        <v>423</v>
      </c>
      <c r="N37" s="527"/>
      <c r="O37" s="527" t="s">
        <v>424</v>
      </c>
      <c r="P37" s="527"/>
      <c r="Q37" s="10"/>
      <c r="R37" s="10"/>
      <c r="S37" s="10"/>
      <c r="T37" s="10"/>
    </row>
    <row r="38" spans="1:20" ht="12.75">
      <c r="A38" s="60">
        <v>1</v>
      </c>
      <c r="B38" s="524" t="s">
        <v>894</v>
      </c>
      <c r="C38" s="546"/>
      <c r="D38" s="525"/>
      <c r="E38" s="524" t="s">
        <v>894</v>
      </c>
      <c r="F38" s="525"/>
      <c r="G38" s="524" t="s">
        <v>894</v>
      </c>
      <c r="H38" s="525"/>
      <c r="I38" s="524" t="s">
        <v>894</v>
      </c>
      <c r="J38" s="525"/>
      <c r="K38" s="524" t="s">
        <v>894</v>
      </c>
      <c r="L38" s="525"/>
      <c r="M38" s="524" t="s">
        <v>894</v>
      </c>
      <c r="N38" s="525"/>
      <c r="O38" s="524" t="s">
        <v>894</v>
      </c>
      <c r="P38" s="525"/>
      <c r="Q38" s="10"/>
      <c r="R38" s="10"/>
      <c r="S38" s="10"/>
      <c r="T38" s="10"/>
    </row>
    <row r="39" spans="1:20" ht="12.75">
      <c r="A39" s="60">
        <v>2</v>
      </c>
      <c r="B39" s="524" t="s">
        <v>894</v>
      </c>
      <c r="C39" s="546"/>
      <c r="D39" s="525"/>
      <c r="E39" s="524" t="s">
        <v>894</v>
      </c>
      <c r="F39" s="525"/>
      <c r="G39" s="524" t="s">
        <v>894</v>
      </c>
      <c r="H39" s="525"/>
      <c r="I39" s="524" t="s">
        <v>894</v>
      </c>
      <c r="J39" s="525"/>
      <c r="K39" s="524" t="s">
        <v>894</v>
      </c>
      <c r="L39" s="525"/>
      <c r="M39" s="524" t="s">
        <v>894</v>
      </c>
      <c r="N39" s="525"/>
      <c r="O39" s="524" t="s">
        <v>894</v>
      </c>
      <c r="P39" s="525"/>
      <c r="Q39" s="10"/>
      <c r="R39" s="10"/>
      <c r="S39" s="10"/>
      <c r="T39" s="10"/>
    </row>
    <row r="40" spans="1:20" ht="12.75">
      <c r="A40" s="60">
        <v>3</v>
      </c>
      <c r="B40" s="524" t="s">
        <v>894</v>
      </c>
      <c r="C40" s="546"/>
      <c r="D40" s="525"/>
      <c r="E40" s="524" t="s">
        <v>894</v>
      </c>
      <c r="F40" s="525"/>
      <c r="G40" s="524" t="s">
        <v>894</v>
      </c>
      <c r="H40" s="525"/>
      <c r="I40" s="524" t="s">
        <v>894</v>
      </c>
      <c r="J40" s="525"/>
      <c r="K40" s="524" t="s">
        <v>894</v>
      </c>
      <c r="L40" s="525"/>
      <c r="M40" s="524" t="s">
        <v>894</v>
      </c>
      <c r="N40" s="525"/>
      <c r="O40" s="524" t="s">
        <v>894</v>
      </c>
      <c r="P40" s="525"/>
      <c r="Q40" s="10"/>
      <c r="R40" s="10"/>
      <c r="S40" s="10"/>
      <c r="T40" s="10"/>
    </row>
    <row r="41" spans="1:20" ht="12.75">
      <c r="A41" s="60">
        <v>4</v>
      </c>
      <c r="B41" s="524" t="s">
        <v>894</v>
      </c>
      <c r="C41" s="546"/>
      <c r="D41" s="525"/>
      <c r="E41" s="524" t="s">
        <v>894</v>
      </c>
      <c r="F41" s="525"/>
      <c r="G41" s="524" t="s">
        <v>894</v>
      </c>
      <c r="H41" s="525"/>
      <c r="I41" s="524" t="s">
        <v>894</v>
      </c>
      <c r="J41" s="525"/>
      <c r="K41" s="524" t="s">
        <v>894</v>
      </c>
      <c r="L41" s="525"/>
      <c r="M41" s="524" t="s">
        <v>894</v>
      </c>
      <c r="N41" s="525"/>
      <c r="O41" s="524" t="s">
        <v>894</v>
      </c>
      <c r="P41" s="525"/>
      <c r="Q41" s="10"/>
      <c r="R41" s="10"/>
      <c r="S41" s="10"/>
      <c r="T41" s="10"/>
    </row>
    <row r="44" spans="1:9" ht="13.5" customHeight="1">
      <c r="A44" s="568" t="s">
        <v>179</v>
      </c>
      <c r="B44" s="568"/>
      <c r="C44" s="568"/>
      <c r="D44" s="568"/>
      <c r="E44" s="568"/>
      <c r="F44" s="568"/>
      <c r="G44" s="568"/>
      <c r="H44" s="568"/>
      <c r="I44" s="568"/>
    </row>
    <row r="45" spans="1:9" ht="13.5" customHeight="1">
      <c r="A45" s="519" t="s">
        <v>56</v>
      </c>
      <c r="B45" s="519" t="s">
        <v>22</v>
      </c>
      <c r="C45" s="519"/>
      <c r="D45" s="519"/>
      <c r="E45" s="560" t="s">
        <v>23</v>
      </c>
      <c r="F45" s="560"/>
      <c r="G45" s="560"/>
      <c r="H45" s="547" t="s">
        <v>142</v>
      </c>
      <c r="I45"/>
    </row>
    <row r="46" spans="1:9" ht="15">
      <c r="A46" s="519"/>
      <c r="B46" s="44" t="s">
        <v>170</v>
      </c>
      <c r="C46" s="63" t="s">
        <v>99</v>
      </c>
      <c r="D46" s="44" t="s">
        <v>16</v>
      </c>
      <c r="E46" s="44" t="s">
        <v>170</v>
      </c>
      <c r="F46" s="63" t="s">
        <v>99</v>
      </c>
      <c r="G46" s="44" t="s">
        <v>16</v>
      </c>
      <c r="H46" s="548"/>
      <c r="I46"/>
    </row>
    <row r="47" spans="1:9" ht="14.25">
      <c r="A47" s="25" t="s">
        <v>686</v>
      </c>
      <c r="B47" s="420">
        <v>3.91</v>
      </c>
      <c r="C47" s="420">
        <v>1.2</v>
      </c>
      <c r="D47" s="420">
        <f>B47+C47</f>
        <v>5.11</v>
      </c>
      <c r="E47" s="420">
        <v>5.86</v>
      </c>
      <c r="F47" s="420">
        <v>1</v>
      </c>
      <c r="G47" s="420">
        <f>E47+F47</f>
        <v>6.86</v>
      </c>
      <c r="H47" s="46"/>
      <c r="I47"/>
    </row>
    <row r="48" spans="1:9" ht="14.25">
      <c r="A48" s="25" t="s">
        <v>699</v>
      </c>
      <c r="B48" s="420">
        <v>3.91</v>
      </c>
      <c r="C48" s="420">
        <v>1.2</v>
      </c>
      <c r="D48" s="420">
        <f>B48+C48</f>
        <v>5.11</v>
      </c>
      <c r="E48" s="420">
        <v>5.86</v>
      </c>
      <c r="F48" s="420">
        <v>1</v>
      </c>
      <c r="G48" s="420">
        <f>E48+F48</f>
        <v>6.86</v>
      </c>
      <c r="H48" s="46" t="s">
        <v>171</v>
      </c>
      <c r="I48"/>
    </row>
    <row r="49" spans="1:20" ht="15" customHeight="1">
      <c r="A49" s="520" t="s">
        <v>227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</row>
    <row r="50" spans="1:9" ht="15">
      <c r="A50" s="101"/>
      <c r="B50" s="226"/>
      <c r="C50" s="226"/>
      <c r="D50" s="11"/>
      <c r="E50" s="11"/>
      <c r="F50" s="227"/>
      <c r="G50" s="227"/>
      <c r="H50" s="227"/>
      <c r="I50"/>
    </row>
    <row r="51" spans="1:9" ht="15">
      <c r="A51" s="26"/>
      <c r="B51" s="229"/>
      <c r="C51" s="229"/>
      <c r="D51" s="205"/>
      <c r="E51" s="205"/>
      <c r="F51" s="227"/>
      <c r="G51" s="227"/>
      <c r="H51" s="227"/>
      <c r="I51"/>
    </row>
    <row r="54" spans="2:18" s="14" customFormat="1" ht="12.75" customHeight="1">
      <c r="B54" s="13"/>
      <c r="C54" s="13"/>
      <c r="D54" s="13"/>
      <c r="E54" s="13"/>
      <c r="F54" s="13"/>
      <c r="G54" s="13"/>
      <c r="I54" s="13"/>
      <c r="O54" s="514" t="s">
        <v>890</v>
      </c>
      <c r="P54" s="514"/>
      <c r="Q54" s="514"/>
      <c r="R54" s="514"/>
    </row>
    <row r="55" spans="1:18" s="14" customFormat="1" ht="12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15" t="s">
        <v>891</v>
      </c>
      <c r="P55" s="515"/>
      <c r="Q55" s="515"/>
      <c r="R55" s="515"/>
    </row>
    <row r="56" spans="1:19" s="14" customFormat="1" ht="12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15" t="s">
        <v>892</v>
      </c>
      <c r="P56" s="515"/>
      <c r="Q56" s="515"/>
      <c r="R56" s="515"/>
      <c r="S56" s="74"/>
    </row>
    <row r="57" spans="15:17" ht="12.75" customHeight="1">
      <c r="O57" s="30" t="s">
        <v>82</v>
      </c>
      <c r="P57" s="30"/>
      <c r="Q57" s="30"/>
    </row>
  </sheetData>
  <sheetProtection/>
  <mergeCells count="182">
    <mergeCell ref="A44:I44"/>
    <mergeCell ref="G40:H40"/>
    <mergeCell ref="M37:N37"/>
    <mergeCell ref="K41:L41"/>
    <mergeCell ref="O37:P37"/>
    <mergeCell ref="K38:L38"/>
    <mergeCell ref="B40:D40"/>
    <mergeCell ref="B41:D41"/>
    <mergeCell ref="I40:J40"/>
    <mergeCell ref="I41:J41"/>
    <mergeCell ref="M39:N39"/>
    <mergeCell ref="K37:L37"/>
    <mergeCell ref="E37:F37"/>
    <mergeCell ref="O38:P38"/>
    <mergeCell ref="M40:N40"/>
    <mergeCell ref="O39:P39"/>
    <mergeCell ref="M38:N38"/>
    <mergeCell ref="K40:L40"/>
    <mergeCell ref="O40:P40"/>
    <mergeCell ref="K39:L39"/>
    <mergeCell ref="G41:H41"/>
    <mergeCell ref="E41:F41"/>
    <mergeCell ref="M41:N41"/>
    <mergeCell ref="O41:P41"/>
    <mergeCell ref="S23:T23"/>
    <mergeCell ref="M23:N23"/>
    <mergeCell ref="K23:L23"/>
    <mergeCell ref="O26:P26"/>
    <mergeCell ref="K26:L26"/>
    <mergeCell ref="S32:T32"/>
    <mergeCell ref="M28:N28"/>
    <mergeCell ref="K30:L30"/>
    <mergeCell ref="M31:N31"/>
    <mergeCell ref="Q31:R31"/>
    <mergeCell ref="S31:T31"/>
    <mergeCell ref="O31:P31"/>
    <mergeCell ref="O28:P28"/>
    <mergeCell ref="K31:L31"/>
    <mergeCell ref="Q29:R29"/>
    <mergeCell ref="S29:T29"/>
    <mergeCell ref="S24:T24"/>
    <mergeCell ref="M26:N26"/>
    <mergeCell ref="I27:J27"/>
    <mergeCell ref="K27:L27"/>
    <mergeCell ref="S28:T28"/>
    <mergeCell ref="M32:N32"/>
    <mergeCell ref="O32:P32"/>
    <mergeCell ref="Q32:R32"/>
    <mergeCell ref="Q28:R28"/>
    <mergeCell ref="K28:L28"/>
    <mergeCell ref="B27:D27"/>
    <mergeCell ref="B29:D29"/>
    <mergeCell ref="E29:F29"/>
    <mergeCell ref="A21:S21"/>
    <mergeCell ref="S25:T25"/>
    <mergeCell ref="I29:J29"/>
    <mergeCell ref="O27:P27"/>
    <mergeCell ref="S27:T27"/>
    <mergeCell ref="Q24:R24"/>
    <mergeCell ref="K29:L29"/>
    <mergeCell ref="B12:C12"/>
    <mergeCell ref="H13:I13"/>
    <mergeCell ref="H12:I12"/>
    <mergeCell ref="D12:E12"/>
    <mergeCell ref="F12:G12"/>
    <mergeCell ref="D11:E11"/>
    <mergeCell ref="B13:C13"/>
    <mergeCell ref="F11:G11"/>
    <mergeCell ref="H11:I11"/>
    <mergeCell ref="I28:J28"/>
    <mergeCell ref="E25:F25"/>
    <mergeCell ref="S26:T26"/>
    <mergeCell ref="A15:G15"/>
    <mergeCell ref="C16:D16"/>
    <mergeCell ref="A16:B16"/>
    <mergeCell ref="A17:B17"/>
    <mergeCell ref="C17:D17"/>
    <mergeCell ref="A22:A23"/>
    <mergeCell ref="B26:D26"/>
    <mergeCell ref="G27:H27"/>
    <mergeCell ref="G25:H25"/>
    <mergeCell ref="M27:N27"/>
    <mergeCell ref="Q25:R25"/>
    <mergeCell ref="Q26:R26"/>
    <mergeCell ref="I26:J26"/>
    <mergeCell ref="B45:D45"/>
    <mergeCell ref="E45:G45"/>
    <mergeCell ref="E26:F26"/>
    <mergeCell ref="G26:H26"/>
    <mergeCell ref="B30:D30"/>
    <mergeCell ref="R1:S1"/>
    <mergeCell ref="B9:C9"/>
    <mergeCell ref="A6:B6"/>
    <mergeCell ref="A7:I7"/>
    <mergeCell ref="D9:E9"/>
    <mergeCell ref="F9:G9"/>
    <mergeCell ref="H1:I1"/>
    <mergeCell ref="J9:K9"/>
    <mergeCell ref="H9:I9"/>
    <mergeCell ref="I25:J25"/>
    <mergeCell ref="I23:J23"/>
    <mergeCell ref="J12:K12"/>
    <mergeCell ref="F13:G13"/>
    <mergeCell ref="E23:F23"/>
    <mergeCell ref="I24:J24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B36:D37"/>
    <mergeCell ref="B39:D39"/>
    <mergeCell ref="H45:H46"/>
    <mergeCell ref="B31:D31"/>
    <mergeCell ref="D10:E10"/>
    <mergeCell ref="F10:G10"/>
    <mergeCell ref="H10:I10"/>
    <mergeCell ref="B10:C10"/>
    <mergeCell ref="B24:D24"/>
    <mergeCell ref="B32:D32"/>
    <mergeCell ref="G30:H30"/>
    <mergeCell ref="E28:F28"/>
    <mergeCell ref="G28:H28"/>
    <mergeCell ref="B22:D23"/>
    <mergeCell ref="E22:L22"/>
    <mergeCell ref="B28:D28"/>
    <mergeCell ref="B25:D25"/>
    <mergeCell ref="E24:F24"/>
    <mergeCell ref="K24:L24"/>
    <mergeCell ref="K25:L25"/>
    <mergeCell ref="E27:F27"/>
    <mergeCell ref="J10:K10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M29:N29"/>
    <mergeCell ref="O29:P29"/>
    <mergeCell ref="M22:T22"/>
    <mergeCell ref="M25:N25"/>
    <mergeCell ref="Q23:R23"/>
    <mergeCell ref="G24:H24"/>
    <mergeCell ref="G29:H29"/>
    <mergeCell ref="O25:P25"/>
    <mergeCell ref="O23:P23"/>
    <mergeCell ref="Q27:R27"/>
    <mergeCell ref="E30:F30"/>
    <mergeCell ref="I39:J39"/>
    <mergeCell ref="Q36:R36"/>
    <mergeCell ref="I31:J31"/>
    <mergeCell ref="G32:H32"/>
    <mergeCell ref="G31:H31"/>
    <mergeCell ref="E32:F32"/>
    <mergeCell ref="I30:J30"/>
    <mergeCell ref="M30:N30"/>
    <mergeCell ref="O30:P30"/>
    <mergeCell ref="S36:T36"/>
    <mergeCell ref="I37:J37"/>
    <mergeCell ref="I32:J32"/>
    <mergeCell ref="S30:T30"/>
    <mergeCell ref="K32:L32"/>
    <mergeCell ref="Q30:R30"/>
    <mergeCell ref="K36:P36"/>
    <mergeCell ref="O54:R54"/>
    <mergeCell ref="O55:R55"/>
    <mergeCell ref="O56:R56"/>
    <mergeCell ref="A2:T2"/>
    <mergeCell ref="A3:T3"/>
    <mergeCell ref="A5:T5"/>
    <mergeCell ref="A45:A46"/>
    <mergeCell ref="A49:T49"/>
    <mergeCell ref="E31:F31"/>
    <mergeCell ref="B34:H3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9"/>
  <sheetViews>
    <sheetView zoomScaleSheetLayoutView="90" zoomScalePageLayoutView="0" workbookViewId="0" topLeftCell="A1">
      <selection activeCell="A1" sqref="A1:K1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46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N1" s="206" t="s">
        <v>515</v>
      </c>
    </row>
    <row r="2" spans="1:14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1:10" ht="15">
      <c r="A3" s="171"/>
      <c r="B3" s="171"/>
      <c r="C3" s="171"/>
      <c r="D3" s="171"/>
      <c r="E3" s="171"/>
      <c r="F3" s="171"/>
      <c r="G3" s="171"/>
      <c r="H3" s="171"/>
      <c r="I3" s="245"/>
      <c r="J3" s="245"/>
    </row>
    <row r="4" spans="1:14" ht="18">
      <c r="A4" s="607" t="s">
        <v>514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</row>
    <row r="5" spans="1:14" ht="15">
      <c r="A5" s="172" t="s">
        <v>887</v>
      </c>
      <c r="B5" s="172"/>
      <c r="C5" s="172"/>
      <c r="D5" s="172"/>
      <c r="E5" s="172"/>
      <c r="F5" s="172"/>
      <c r="G5" s="172"/>
      <c r="H5" s="171"/>
      <c r="I5" s="245"/>
      <c r="J5" s="245"/>
      <c r="L5" s="716" t="s">
        <v>776</v>
      </c>
      <c r="M5" s="716"/>
      <c r="N5" s="716"/>
    </row>
    <row r="6" spans="1:14" ht="28.5" customHeight="1">
      <c r="A6" s="714" t="s">
        <v>2</v>
      </c>
      <c r="B6" s="714" t="s">
        <v>34</v>
      </c>
      <c r="C6" s="632" t="s">
        <v>398</v>
      </c>
      <c r="D6" s="635" t="s">
        <v>448</v>
      </c>
      <c r="E6" s="635"/>
      <c r="F6" s="635"/>
      <c r="G6" s="635"/>
      <c r="H6" s="636"/>
      <c r="I6" s="713" t="s">
        <v>540</v>
      </c>
      <c r="J6" s="713" t="s">
        <v>541</v>
      </c>
      <c r="K6" s="710" t="s">
        <v>494</v>
      </c>
      <c r="L6" s="710"/>
      <c r="M6" s="710"/>
      <c r="N6" s="710"/>
    </row>
    <row r="7" spans="1:14" ht="39" customHeight="1">
      <c r="A7" s="715"/>
      <c r="B7" s="715"/>
      <c r="C7" s="632"/>
      <c r="D7" s="281" t="s">
        <v>447</v>
      </c>
      <c r="E7" s="281" t="s">
        <v>399</v>
      </c>
      <c r="F7" s="135" t="s">
        <v>400</v>
      </c>
      <c r="G7" s="281" t="s">
        <v>401</v>
      </c>
      <c r="H7" s="281" t="s">
        <v>45</v>
      </c>
      <c r="I7" s="713"/>
      <c r="J7" s="713"/>
      <c r="K7" s="333" t="s">
        <v>402</v>
      </c>
      <c r="L7" s="334" t="s">
        <v>495</v>
      </c>
      <c r="M7" s="281" t="s">
        <v>403</v>
      </c>
      <c r="N7" s="334" t="s">
        <v>404</v>
      </c>
    </row>
    <row r="8" spans="1:14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335" t="s">
        <v>263</v>
      </c>
      <c r="H8" s="335" t="s">
        <v>264</v>
      </c>
      <c r="I8" s="336" t="s">
        <v>283</v>
      </c>
      <c r="J8" s="336" t="s">
        <v>284</v>
      </c>
      <c r="K8" s="335" t="s">
        <v>285</v>
      </c>
      <c r="L8" s="335" t="s">
        <v>313</v>
      </c>
      <c r="M8" s="335" t="s">
        <v>314</v>
      </c>
      <c r="N8" s="335" t="s">
        <v>315</v>
      </c>
    </row>
    <row r="9" spans="1:14" ht="15">
      <c r="A9" s="326">
        <v>1</v>
      </c>
      <c r="B9" s="327" t="s">
        <v>879</v>
      </c>
      <c r="C9" s="439">
        <f>'Mode of cooking'!C10</f>
        <v>510</v>
      </c>
      <c r="D9" s="439">
        <v>43</v>
      </c>
      <c r="E9" s="439">
        <v>271</v>
      </c>
      <c r="F9" s="439">
        <v>0</v>
      </c>
      <c r="G9" s="439">
        <v>0</v>
      </c>
      <c r="H9" s="439">
        <f>C9-(D9+E9)</f>
        <v>196</v>
      </c>
      <c r="I9" s="439">
        <v>0</v>
      </c>
      <c r="J9" s="439">
        <v>518</v>
      </c>
      <c r="K9" s="439">
        <v>514</v>
      </c>
      <c r="L9" s="439">
        <v>154</v>
      </c>
      <c r="M9" s="439">
        <v>191</v>
      </c>
      <c r="N9" s="439">
        <v>514</v>
      </c>
    </row>
    <row r="10" spans="1:14" ht="15">
      <c r="A10" s="326">
        <v>2</v>
      </c>
      <c r="B10" s="327" t="s">
        <v>880</v>
      </c>
      <c r="C10" s="439">
        <f>'Mode of cooking'!C11</f>
        <v>262</v>
      </c>
      <c r="D10" s="439">
        <v>40</v>
      </c>
      <c r="E10" s="439">
        <v>61</v>
      </c>
      <c r="F10" s="439">
        <v>0</v>
      </c>
      <c r="G10" s="439">
        <v>0</v>
      </c>
      <c r="H10" s="439">
        <f aca="true" t="shared" si="0" ref="H10:H16">C10-(D10+E10)</f>
        <v>161</v>
      </c>
      <c r="I10" s="439">
        <v>1</v>
      </c>
      <c r="J10" s="439">
        <v>258</v>
      </c>
      <c r="K10" s="439">
        <v>258</v>
      </c>
      <c r="L10" s="439">
        <v>18</v>
      </c>
      <c r="M10" s="439">
        <v>0</v>
      </c>
      <c r="N10" s="439">
        <v>137</v>
      </c>
    </row>
    <row r="11" spans="1:14" ht="15">
      <c r="A11" s="326">
        <v>3</v>
      </c>
      <c r="B11" s="327" t="s">
        <v>881</v>
      </c>
      <c r="C11" s="439">
        <f>'Mode of cooking'!C12</f>
        <v>173</v>
      </c>
      <c r="D11" s="439">
        <v>18</v>
      </c>
      <c r="E11" s="439">
        <v>59</v>
      </c>
      <c r="F11" s="439">
        <v>0</v>
      </c>
      <c r="G11" s="439">
        <v>0</v>
      </c>
      <c r="H11" s="439">
        <f t="shared" si="0"/>
        <v>96</v>
      </c>
      <c r="I11" s="439">
        <v>0</v>
      </c>
      <c r="J11" s="439">
        <v>0</v>
      </c>
      <c r="K11" s="439">
        <v>0</v>
      </c>
      <c r="L11" s="439">
        <v>0</v>
      </c>
      <c r="M11" s="439">
        <v>0</v>
      </c>
      <c r="N11" s="439">
        <v>0</v>
      </c>
    </row>
    <row r="12" spans="1:14" ht="15">
      <c r="A12" s="326">
        <v>4</v>
      </c>
      <c r="B12" s="327" t="s">
        <v>882</v>
      </c>
      <c r="C12" s="439">
        <f>'Mode of cooking'!C13</f>
        <v>418</v>
      </c>
      <c r="D12" s="439">
        <v>91</v>
      </c>
      <c r="E12" s="439">
        <v>21</v>
      </c>
      <c r="F12" s="439">
        <v>0</v>
      </c>
      <c r="G12" s="439">
        <v>0</v>
      </c>
      <c r="H12" s="439">
        <f t="shared" si="0"/>
        <v>306</v>
      </c>
      <c r="I12" s="439">
        <v>0</v>
      </c>
      <c r="J12" s="439">
        <v>418</v>
      </c>
      <c r="K12" s="439">
        <v>0</v>
      </c>
      <c r="L12" s="439">
        <v>0</v>
      </c>
      <c r="M12" s="439">
        <v>0</v>
      </c>
      <c r="N12" s="439">
        <v>0</v>
      </c>
    </row>
    <row r="13" spans="1:14" ht="15">
      <c r="A13" s="326">
        <v>5</v>
      </c>
      <c r="B13" s="327" t="s">
        <v>883</v>
      </c>
      <c r="C13" s="439">
        <f>'Mode of cooking'!C14</f>
        <v>551</v>
      </c>
      <c r="D13" s="439">
        <v>42</v>
      </c>
      <c r="E13" s="439">
        <v>82</v>
      </c>
      <c r="F13" s="439">
        <v>0</v>
      </c>
      <c r="G13" s="439">
        <v>0</v>
      </c>
      <c r="H13" s="439">
        <f t="shared" si="0"/>
        <v>427</v>
      </c>
      <c r="I13" s="439">
        <v>0</v>
      </c>
      <c r="J13" s="439">
        <v>551</v>
      </c>
      <c r="K13" s="439">
        <v>551</v>
      </c>
      <c r="L13" s="439">
        <v>0</v>
      </c>
      <c r="M13" s="439">
        <v>0</v>
      </c>
      <c r="N13" s="439">
        <v>551</v>
      </c>
    </row>
    <row r="14" spans="1:14" ht="15">
      <c r="A14" s="326">
        <v>6</v>
      </c>
      <c r="B14" s="327" t="s">
        <v>886</v>
      </c>
      <c r="C14" s="439">
        <f>'Mode of cooking'!C15</f>
        <v>277</v>
      </c>
      <c r="D14" s="439">
        <v>6</v>
      </c>
      <c r="E14" s="439">
        <v>38</v>
      </c>
      <c r="F14" s="439">
        <v>0</v>
      </c>
      <c r="G14" s="439">
        <v>0</v>
      </c>
      <c r="H14" s="439">
        <f t="shared" si="0"/>
        <v>233</v>
      </c>
      <c r="I14" s="439">
        <v>0</v>
      </c>
      <c r="J14" s="439">
        <v>0</v>
      </c>
      <c r="K14" s="439">
        <v>277</v>
      </c>
      <c r="L14" s="439">
        <v>20</v>
      </c>
      <c r="M14" s="439">
        <v>15</v>
      </c>
      <c r="N14" s="439">
        <v>277</v>
      </c>
    </row>
    <row r="15" spans="1:14" ht="15">
      <c r="A15" s="326">
        <v>7</v>
      </c>
      <c r="B15" s="327" t="s">
        <v>895</v>
      </c>
      <c r="C15" s="439">
        <f>'Mode of cooking'!C16</f>
        <v>194</v>
      </c>
      <c r="D15" s="439">
        <v>12</v>
      </c>
      <c r="E15" s="439">
        <v>0</v>
      </c>
      <c r="F15" s="439">
        <v>0</v>
      </c>
      <c r="G15" s="439">
        <v>0</v>
      </c>
      <c r="H15" s="439">
        <f t="shared" si="0"/>
        <v>182</v>
      </c>
      <c r="I15" s="439">
        <v>0</v>
      </c>
      <c r="J15" s="439">
        <v>194</v>
      </c>
      <c r="K15" s="439">
        <v>194</v>
      </c>
      <c r="L15" s="439">
        <v>0</v>
      </c>
      <c r="M15" s="439">
        <v>0</v>
      </c>
      <c r="N15" s="439">
        <v>194</v>
      </c>
    </row>
    <row r="16" spans="1:14" ht="15">
      <c r="A16" s="326">
        <v>8</v>
      </c>
      <c r="B16" s="327" t="s">
        <v>885</v>
      </c>
      <c r="C16" s="439">
        <f>'Mode of cooking'!C17</f>
        <v>139</v>
      </c>
      <c r="D16" s="439">
        <v>11</v>
      </c>
      <c r="E16" s="439">
        <v>0</v>
      </c>
      <c r="F16" s="439">
        <v>0</v>
      </c>
      <c r="G16" s="439">
        <v>0</v>
      </c>
      <c r="H16" s="439">
        <f t="shared" si="0"/>
        <v>128</v>
      </c>
      <c r="I16" s="439">
        <v>0</v>
      </c>
      <c r="J16" s="439">
        <v>140</v>
      </c>
      <c r="K16" s="439">
        <v>140</v>
      </c>
      <c r="L16" s="439">
        <v>0</v>
      </c>
      <c r="M16" s="439">
        <v>0</v>
      </c>
      <c r="N16" s="439">
        <v>140</v>
      </c>
    </row>
    <row r="17" spans="1:14" ht="12.75">
      <c r="A17" s="320" t="s">
        <v>38</v>
      </c>
      <c r="B17" s="328" t="s">
        <v>16</v>
      </c>
      <c r="C17" s="322">
        <f>SUM(C9:C16)</f>
        <v>2524</v>
      </c>
      <c r="D17" s="322">
        <f aca="true" t="shared" si="1" ref="D17:N17">SUM(D9:D16)</f>
        <v>263</v>
      </c>
      <c r="E17" s="322">
        <f t="shared" si="1"/>
        <v>532</v>
      </c>
      <c r="F17" s="322">
        <f t="shared" si="1"/>
        <v>0</v>
      </c>
      <c r="G17" s="322">
        <f t="shared" si="1"/>
        <v>0</v>
      </c>
      <c r="H17" s="322">
        <f t="shared" si="1"/>
        <v>1729</v>
      </c>
      <c r="I17" s="322">
        <f t="shared" si="1"/>
        <v>1</v>
      </c>
      <c r="J17" s="322">
        <f t="shared" si="1"/>
        <v>2079</v>
      </c>
      <c r="K17" s="322">
        <f t="shared" si="1"/>
        <v>1934</v>
      </c>
      <c r="L17" s="322">
        <f t="shared" si="1"/>
        <v>192</v>
      </c>
      <c r="M17" s="322">
        <f t="shared" si="1"/>
        <v>206</v>
      </c>
      <c r="N17" s="322">
        <f t="shared" si="1"/>
        <v>1813</v>
      </c>
    </row>
    <row r="18" spans="1:14" ht="12.75">
      <c r="A18" s="480"/>
      <c r="B18" s="481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1:14" ht="12.75">
      <c r="A19" s="480"/>
      <c r="B19" s="481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</row>
    <row r="20" spans="1:14" ht="12.75">
      <c r="A20" s="480"/>
      <c r="B20" s="481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</row>
    <row r="21" spans="1:20" ht="12.75">
      <c r="A21" s="480"/>
      <c r="B21" s="480"/>
      <c r="C21" s="480"/>
      <c r="D21" s="480"/>
      <c r="E21" s="480"/>
      <c r="F21" s="480"/>
      <c r="G21" s="480"/>
      <c r="H21" s="481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</row>
    <row r="22" spans="1:20" ht="12.75">
      <c r="A22" s="480"/>
      <c r="B22" s="480"/>
      <c r="C22" s="480"/>
      <c r="D22" s="480"/>
      <c r="E22" s="480"/>
      <c r="F22" s="480"/>
      <c r="G22" s="480"/>
      <c r="H22" s="481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</row>
    <row r="23" spans="9:20" ht="12.75"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</row>
    <row r="24" spans="1:14" ht="12.75">
      <c r="A24" s="13" t="s">
        <v>19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295" t="s">
        <v>890</v>
      </c>
      <c r="N24" s="14"/>
    </row>
    <row r="25" spans="9:14" ht="12.75">
      <c r="I25"/>
      <c r="J25"/>
      <c r="M25" s="295" t="s">
        <v>891</v>
      </c>
      <c r="N25" s="14"/>
    </row>
    <row r="26" spans="9:14" ht="12.75">
      <c r="I26"/>
      <c r="J26"/>
      <c r="M26" s="295" t="s">
        <v>892</v>
      </c>
      <c r="N26" s="14"/>
    </row>
    <row r="27" spans="9:14" ht="12.75">
      <c r="I27"/>
      <c r="J27"/>
      <c r="L27" s="28" t="s">
        <v>82</v>
      </c>
      <c r="N27" s="14"/>
    </row>
    <row r="28" spans="9:16" ht="12.75">
      <c r="I28"/>
      <c r="J28"/>
      <c r="O28" s="246"/>
      <c r="P28" s="246"/>
    </row>
    <row r="29" spans="9:16" ht="12.75">
      <c r="I29"/>
      <c r="J29"/>
      <c r="O29" s="246"/>
      <c r="P29" s="246"/>
    </row>
  </sheetData>
  <sheetProtection/>
  <mergeCells count="11">
    <mergeCell ref="I6:I7"/>
    <mergeCell ref="J6:J7"/>
    <mergeCell ref="A2:N2"/>
    <mergeCell ref="A4:N4"/>
    <mergeCell ref="D6:H6"/>
    <mergeCell ref="C6:C7"/>
    <mergeCell ref="A1:K1"/>
    <mergeCell ref="A6:A7"/>
    <mergeCell ref="B6:B7"/>
    <mergeCell ref="K6:N6"/>
    <mergeCell ref="L5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20" zoomScalePageLayoutView="0" workbookViewId="0" topLeftCell="A1">
      <selection activeCell="A1" sqref="A1:G1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607" t="s">
        <v>0</v>
      </c>
      <c r="B1" s="607"/>
      <c r="C1" s="607"/>
      <c r="D1" s="607"/>
      <c r="E1" s="607"/>
      <c r="F1" s="607"/>
      <c r="G1" s="607"/>
      <c r="H1" s="206" t="s">
        <v>517</v>
      </c>
    </row>
    <row r="2" spans="1:8" ht="21">
      <c r="A2" s="608" t="s">
        <v>698</v>
      </c>
      <c r="B2" s="608"/>
      <c r="C2" s="608"/>
      <c r="D2" s="608"/>
      <c r="E2" s="608"/>
      <c r="F2" s="608"/>
      <c r="G2" s="608"/>
      <c r="H2" s="608"/>
    </row>
    <row r="3" spans="1:7" ht="15">
      <c r="A3" s="171"/>
      <c r="B3" s="171"/>
      <c r="C3" s="171"/>
      <c r="D3" s="171"/>
      <c r="E3" s="171"/>
      <c r="F3" s="171"/>
      <c r="G3" s="171"/>
    </row>
    <row r="4" spans="1:8" ht="18">
      <c r="A4" s="607" t="s">
        <v>516</v>
      </c>
      <c r="B4" s="607"/>
      <c r="C4" s="607"/>
      <c r="D4" s="607"/>
      <c r="E4" s="607"/>
      <c r="F4" s="607"/>
      <c r="G4" s="607"/>
      <c r="H4" s="607"/>
    </row>
    <row r="5" spans="1:8" ht="15">
      <c r="A5" s="172" t="s">
        <v>887</v>
      </c>
      <c r="B5" s="172"/>
      <c r="C5" s="172"/>
      <c r="D5" s="172"/>
      <c r="E5" s="172"/>
      <c r="F5" s="172"/>
      <c r="G5" s="717" t="s">
        <v>776</v>
      </c>
      <c r="H5" s="717"/>
    </row>
    <row r="6" spans="1:8" ht="21.75" customHeight="1">
      <c r="A6" s="690" t="s">
        <v>2</v>
      </c>
      <c r="B6" s="690" t="s">
        <v>496</v>
      </c>
      <c r="C6" s="530" t="s">
        <v>34</v>
      </c>
      <c r="D6" s="530" t="s">
        <v>501</v>
      </c>
      <c r="E6" s="530"/>
      <c r="F6" s="551" t="s">
        <v>502</v>
      </c>
      <c r="G6" s="551"/>
      <c r="H6" s="690" t="s">
        <v>223</v>
      </c>
    </row>
    <row r="7" spans="1:8" ht="25.5" customHeight="1">
      <c r="A7" s="691"/>
      <c r="B7" s="691"/>
      <c r="C7" s="530"/>
      <c r="D7" s="5" t="s">
        <v>497</v>
      </c>
      <c r="E7" s="5" t="s">
        <v>498</v>
      </c>
      <c r="F7" s="60" t="s">
        <v>499</v>
      </c>
      <c r="G7" s="5" t="s">
        <v>500</v>
      </c>
      <c r="H7" s="691"/>
    </row>
    <row r="8" spans="1:8" ht="15">
      <c r="A8" s="173" t="s">
        <v>257</v>
      </c>
      <c r="B8" s="173" t="s">
        <v>258</v>
      </c>
      <c r="C8" s="173" t="s">
        <v>259</v>
      </c>
      <c r="D8" s="173" t="s">
        <v>260</v>
      </c>
      <c r="E8" s="173" t="s">
        <v>261</v>
      </c>
      <c r="F8" s="173" t="s">
        <v>262</v>
      </c>
      <c r="G8" s="173" t="s">
        <v>263</v>
      </c>
      <c r="H8" s="173">
        <v>8</v>
      </c>
    </row>
    <row r="9" spans="1:8" ht="15">
      <c r="A9" s="250">
        <v>1</v>
      </c>
      <c r="B9" s="173" t="s">
        <v>922</v>
      </c>
      <c r="C9" s="447" t="s">
        <v>879</v>
      </c>
      <c r="D9" s="250">
        <v>9</v>
      </c>
      <c r="E9" s="250">
        <v>9</v>
      </c>
      <c r="F9" s="250">
        <v>7</v>
      </c>
      <c r="G9" s="250">
        <v>2</v>
      </c>
      <c r="H9" s="437"/>
    </row>
    <row r="10" spans="1:8" ht="15">
      <c r="A10" s="250">
        <v>2</v>
      </c>
      <c r="B10" s="173" t="s">
        <v>922</v>
      </c>
      <c r="C10" s="447" t="s">
        <v>880</v>
      </c>
      <c r="D10" s="250">
        <v>8</v>
      </c>
      <c r="E10" s="250">
        <v>6</v>
      </c>
      <c r="F10" s="250">
        <v>4</v>
      </c>
      <c r="G10" s="250">
        <v>2</v>
      </c>
      <c r="H10" s="437"/>
    </row>
    <row r="11" spans="1:8" ht="15">
      <c r="A11" s="250">
        <v>3</v>
      </c>
      <c r="B11" s="173" t="s">
        <v>922</v>
      </c>
      <c r="C11" s="447" t="s">
        <v>881</v>
      </c>
      <c r="D11" s="250">
        <v>7</v>
      </c>
      <c r="E11" s="250">
        <v>7</v>
      </c>
      <c r="F11" s="250">
        <v>3</v>
      </c>
      <c r="G11" s="250">
        <v>4</v>
      </c>
      <c r="H11" s="173"/>
    </row>
    <row r="12" spans="1:8" ht="15">
      <c r="A12" s="250">
        <v>4</v>
      </c>
      <c r="B12" s="173" t="s">
        <v>922</v>
      </c>
      <c r="C12" s="447" t="s">
        <v>882</v>
      </c>
      <c r="D12" s="250">
        <v>6</v>
      </c>
      <c r="E12" s="250">
        <v>6</v>
      </c>
      <c r="F12" s="250">
        <v>1</v>
      </c>
      <c r="G12" s="250">
        <v>5</v>
      </c>
      <c r="H12" s="173"/>
    </row>
    <row r="13" spans="1:8" ht="15">
      <c r="A13" s="250">
        <v>5</v>
      </c>
      <c r="B13" s="173" t="s">
        <v>922</v>
      </c>
      <c r="C13" s="447" t="s">
        <v>883</v>
      </c>
      <c r="D13" s="250">
        <v>6</v>
      </c>
      <c r="E13" s="250">
        <v>6</v>
      </c>
      <c r="F13" s="250">
        <v>6</v>
      </c>
      <c r="G13" s="250">
        <v>0</v>
      </c>
      <c r="H13" s="173"/>
    </row>
    <row r="14" spans="1:8" ht="15">
      <c r="A14" s="250">
        <v>6</v>
      </c>
      <c r="B14" s="173" t="s">
        <v>922</v>
      </c>
      <c r="C14" s="447" t="s">
        <v>886</v>
      </c>
      <c r="D14" s="250">
        <v>3</v>
      </c>
      <c r="E14" s="250">
        <v>3</v>
      </c>
      <c r="F14" s="250">
        <v>3</v>
      </c>
      <c r="G14" s="250">
        <v>0</v>
      </c>
      <c r="H14" s="173"/>
    </row>
    <row r="15" spans="1:8" ht="15">
      <c r="A15" s="250">
        <v>7</v>
      </c>
      <c r="B15" s="173" t="s">
        <v>922</v>
      </c>
      <c r="C15" s="447" t="s">
        <v>884</v>
      </c>
      <c r="D15" s="250">
        <v>6</v>
      </c>
      <c r="E15" s="250">
        <v>6</v>
      </c>
      <c r="F15" s="250">
        <v>2</v>
      </c>
      <c r="G15" s="250">
        <v>4</v>
      </c>
      <c r="H15" s="173"/>
    </row>
    <row r="16" spans="1:8" ht="15">
      <c r="A16" s="250">
        <v>8</v>
      </c>
      <c r="B16" s="173" t="s">
        <v>922</v>
      </c>
      <c r="C16" s="447" t="s">
        <v>885</v>
      </c>
      <c r="D16" s="250">
        <v>4</v>
      </c>
      <c r="E16" s="250">
        <v>4</v>
      </c>
      <c r="F16" s="250">
        <v>1</v>
      </c>
      <c r="G16" s="250">
        <v>3</v>
      </c>
      <c r="H16" s="173"/>
    </row>
    <row r="17" spans="1:8" ht="12.75">
      <c r="A17" s="25" t="s">
        <v>16</v>
      </c>
      <c r="B17" s="8"/>
      <c r="C17" s="8"/>
      <c r="D17" s="135">
        <f>SUM(D9:D16)</f>
        <v>49</v>
      </c>
      <c r="E17" s="135">
        <f>SUM(E9:E16)</f>
        <v>47</v>
      </c>
      <c r="F17" s="135">
        <f>SUM(F9:F16)</f>
        <v>27</v>
      </c>
      <c r="G17" s="135">
        <f>SUM(G9:G16)</f>
        <v>20</v>
      </c>
      <c r="H17" s="8"/>
    </row>
    <row r="22" spans="1:8" ht="12.75">
      <c r="A22" s="13" t="s">
        <v>19</v>
      </c>
      <c r="B22" s="13"/>
      <c r="C22" s="13"/>
      <c r="D22" s="13"/>
      <c r="E22" s="13"/>
      <c r="G22" s="295" t="s">
        <v>890</v>
      </c>
      <c r="H22" s="14"/>
    </row>
    <row r="23" spans="7:8" ht="12.75">
      <c r="G23" s="295" t="s">
        <v>891</v>
      </c>
      <c r="H23" s="14"/>
    </row>
    <row r="24" spans="7:8" ht="12.75">
      <c r="G24" s="295" t="s">
        <v>892</v>
      </c>
      <c r="H24" s="14"/>
    </row>
    <row r="25" spans="6:8" ht="12.75">
      <c r="F25" s="28" t="s">
        <v>82</v>
      </c>
      <c r="H25" s="14"/>
    </row>
  </sheetData>
  <sheetProtection/>
  <mergeCells count="10">
    <mergeCell ref="A1:G1"/>
    <mergeCell ref="A6:A7"/>
    <mergeCell ref="B6:B7"/>
    <mergeCell ref="G5:H5"/>
    <mergeCell ref="C6:C7"/>
    <mergeCell ref="F6:G6"/>
    <mergeCell ref="D6:E6"/>
    <mergeCell ref="A2:H2"/>
    <mergeCell ref="A4:H4"/>
    <mergeCell ref="H6:H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SheetLayoutView="84" zoomScalePageLayoutView="0" workbookViewId="0" topLeftCell="A1">
      <selection activeCell="A1" sqref="A1:K1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206" t="s">
        <v>519</v>
      </c>
    </row>
    <row r="2" spans="1:11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8">
      <c r="A4" s="607" t="s">
        <v>518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</row>
    <row r="5" spans="1:12" ht="15">
      <c r="A5" s="172" t="s">
        <v>887</v>
      </c>
      <c r="B5" s="172"/>
      <c r="C5" s="172"/>
      <c r="D5" s="172"/>
      <c r="E5" s="172"/>
      <c r="F5" s="172"/>
      <c r="G5" s="172"/>
      <c r="H5" s="172"/>
      <c r="I5" s="172"/>
      <c r="J5" s="689" t="s">
        <v>776</v>
      </c>
      <c r="K5" s="689"/>
      <c r="L5" s="689"/>
    </row>
    <row r="6" spans="1:12" ht="21.75" customHeight="1">
      <c r="A6" s="714" t="s">
        <v>2</v>
      </c>
      <c r="B6" s="714" t="s">
        <v>34</v>
      </c>
      <c r="C6" s="634" t="s">
        <v>461</v>
      </c>
      <c r="D6" s="635"/>
      <c r="E6" s="636"/>
      <c r="F6" s="634" t="s">
        <v>467</v>
      </c>
      <c r="G6" s="635"/>
      <c r="H6" s="635"/>
      <c r="I6" s="636"/>
      <c r="J6" s="632" t="s">
        <v>469</v>
      </c>
      <c r="K6" s="632"/>
      <c r="L6" s="632"/>
    </row>
    <row r="7" spans="1:12" ht="29.25" customHeight="1">
      <c r="A7" s="715"/>
      <c r="B7" s="715"/>
      <c r="C7" s="333" t="s">
        <v>213</v>
      </c>
      <c r="D7" s="333" t="s">
        <v>463</v>
      </c>
      <c r="E7" s="333" t="s">
        <v>468</v>
      </c>
      <c r="F7" s="333" t="s">
        <v>213</v>
      </c>
      <c r="G7" s="333" t="s">
        <v>462</v>
      </c>
      <c r="H7" s="333" t="s">
        <v>464</v>
      </c>
      <c r="I7" s="333" t="s">
        <v>468</v>
      </c>
      <c r="J7" s="281" t="s">
        <v>465</v>
      </c>
      <c r="K7" s="281" t="s">
        <v>466</v>
      </c>
      <c r="L7" s="333" t="s">
        <v>468</v>
      </c>
    </row>
    <row r="8" spans="1:12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335" t="s">
        <v>263</v>
      </c>
      <c r="H8" s="335" t="s">
        <v>264</v>
      </c>
      <c r="I8" s="335" t="s">
        <v>283</v>
      </c>
      <c r="J8" s="335" t="s">
        <v>284</v>
      </c>
      <c r="K8" s="335" t="s">
        <v>285</v>
      </c>
      <c r="L8" s="335" t="s">
        <v>313</v>
      </c>
    </row>
    <row r="9" spans="1:12" ht="15">
      <c r="A9" s="250">
        <v>1</v>
      </c>
      <c r="B9" s="327" t="s">
        <v>879</v>
      </c>
      <c r="C9" s="128" t="s">
        <v>894</v>
      </c>
      <c r="D9" s="128" t="s">
        <v>894</v>
      </c>
      <c r="E9" s="128" t="s">
        <v>894</v>
      </c>
      <c r="F9" s="173"/>
      <c r="G9" s="173"/>
      <c r="H9" s="173"/>
      <c r="I9" s="173"/>
      <c r="J9" s="173"/>
      <c r="K9" s="173"/>
      <c r="L9" s="173"/>
    </row>
    <row r="10" spans="1:12" ht="15">
      <c r="A10" s="250">
        <v>2</v>
      </c>
      <c r="B10" s="327" t="s">
        <v>880</v>
      </c>
      <c r="C10" s="128" t="s">
        <v>894</v>
      </c>
      <c r="D10" s="128" t="s">
        <v>894</v>
      </c>
      <c r="E10" s="128" t="s">
        <v>894</v>
      </c>
      <c r="F10" s="173"/>
      <c r="G10" s="173"/>
      <c r="H10" s="173"/>
      <c r="I10" s="173"/>
      <c r="J10" s="173"/>
      <c r="K10" s="173"/>
      <c r="L10" s="173"/>
    </row>
    <row r="11" spans="1:12" ht="15">
      <c r="A11" s="250">
        <v>3</v>
      </c>
      <c r="B11" s="327" t="s">
        <v>881</v>
      </c>
      <c r="C11" s="128" t="s">
        <v>894</v>
      </c>
      <c r="D11" s="128" t="s">
        <v>894</v>
      </c>
      <c r="E11" s="128" t="s">
        <v>894</v>
      </c>
      <c r="F11" s="173"/>
      <c r="G11" s="173"/>
      <c r="H11" s="173"/>
      <c r="I11" s="173"/>
      <c r="J11" s="173"/>
      <c r="K11" s="173"/>
      <c r="L11" s="173"/>
    </row>
    <row r="12" spans="1:12" ht="15">
      <c r="A12" s="250">
        <v>4</v>
      </c>
      <c r="B12" s="327" t="s">
        <v>882</v>
      </c>
      <c r="C12" s="128" t="s">
        <v>894</v>
      </c>
      <c r="D12" s="128" t="s">
        <v>894</v>
      </c>
      <c r="E12" s="128" t="s">
        <v>894</v>
      </c>
      <c r="F12" s="173"/>
      <c r="G12" s="173"/>
      <c r="H12" s="173"/>
      <c r="I12" s="173"/>
      <c r="J12" s="173"/>
      <c r="K12" s="173"/>
      <c r="L12" s="173"/>
    </row>
    <row r="13" spans="1:12" ht="15">
      <c r="A13" s="250">
        <v>5</v>
      </c>
      <c r="B13" s="327" t="s">
        <v>883</v>
      </c>
      <c r="C13" s="128" t="s">
        <v>894</v>
      </c>
      <c r="D13" s="128" t="s">
        <v>894</v>
      </c>
      <c r="E13" s="128" t="s">
        <v>894</v>
      </c>
      <c r="F13" s="173"/>
      <c r="G13" s="173"/>
      <c r="H13" s="173"/>
      <c r="I13" s="173"/>
      <c r="J13" s="173"/>
      <c r="K13" s="173"/>
      <c r="L13" s="173"/>
    </row>
    <row r="14" spans="1:12" ht="15">
      <c r="A14" s="250">
        <v>6</v>
      </c>
      <c r="B14" s="327" t="s">
        <v>886</v>
      </c>
      <c r="C14" s="128" t="s">
        <v>894</v>
      </c>
      <c r="D14" s="128" t="s">
        <v>894</v>
      </c>
      <c r="E14" s="128" t="s">
        <v>894</v>
      </c>
      <c r="F14" s="173"/>
      <c r="G14" s="173"/>
      <c r="H14" s="173"/>
      <c r="I14" s="173"/>
      <c r="J14" s="173"/>
      <c r="K14" s="173"/>
      <c r="L14" s="173"/>
    </row>
    <row r="15" spans="1:12" ht="15">
      <c r="A15" s="250">
        <v>7</v>
      </c>
      <c r="B15" s="327" t="s">
        <v>895</v>
      </c>
      <c r="C15" s="128" t="s">
        <v>894</v>
      </c>
      <c r="D15" s="128" t="s">
        <v>894</v>
      </c>
      <c r="E15" s="128" t="s">
        <v>894</v>
      </c>
      <c r="F15" s="173"/>
      <c r="G15" s="173"/>
      <c r="H15" s="173"/>
      <c r="I15" s="173"/>
      <c r="J15" s="173"/>
      <c r="K15" s="173"/>
      <c r="L15" s="173"/>
    </row>
    <row r="16" spans="1:12" ht="15">
      <c r="A16" s="250">
        <v>8</v>
      </c>
      <c r="B16" s="327" t="s">
        <v>885</v>
      </c>
      <c r="C16" s="128" t="s">
        <v>894</v>
      </c>
      <c r="D16" s="128" t="s">
        <v>894</v>
      </c>
      <c r="E16" s="128" t="s">
        <v>894</v>
      </c>
      <c r="F16" s="173"/>
      <c r="G16" s="173"/>
      <c r="H16" s="173"/>
      <c r="I16" s="173"/>
      <c r="J16" s="173"/>
      <c r="K16" s="173"/>
      <c r="L16" s="173"/>
    </row>
    <row r="17" spans="1:12" ht="15">
      <c r="A17" s="8"/>
      <c r="B17" s="328" t="s">
        <v>16</v>
      </c>
      <c r="C17" s="128" t="s">
        <v>894</v>
      </c>
      <c r="D17" s="128" t="s">
        <v>894</v>
      </c>
      <c r="E17" s="128" t="s">
        <v>894</v>
      </c>
      <c r="F17" s="173"/>
      <c r="G17" s="173"/>
      <c r="H17" s="173"/>
      <c r="I17" s="173"/>
      <c r="J17" s="173"/>
      <c r="K17" s="173"/>
      <c r="L17" s="173"/>
    </row>
    <row r="18" spans="1:12" ht="15">
      <c r="A18" s="11"/>
      <c r="B18" s="481"/>
      <c r="C18" s="486"/>
      <c r="D18" s="486"/>
      <c r="E18" s="486"/>
      <c r="F18" s="487"/>
      <c r="G18" s="487"/>
      <c r="H18" s="487"/>
      <c r="I18" s="487"/>
      <c r="J18" s="487"/>
      <c r="K18" s="487"/>
      <c r="L18" s="487"/>
    </row>
    <row r="19" spans="1:12" ht="15">
      <c r="A19" s="11"/>
      <c r="B19" s="481"/>
      <c r="C19" s="486"/>
      <c r="D19" s="486"/>
      <c r="E19" s="486"/>
      <c r="F19" s="487"/>
      <c r="G19" s="487"/>
      <c r="H19" s="487"/>
      <c r="I19" s="487"/>
      <c r="J19" s="487"/>
      <c r="K19" s="487"/>
      <c r="L19" s="487"/>
    </row>
    <row r="20" spans="1:12" ht="15">
      <c r="A20" s="11"/>
      <c r="B20" s="481"/>
      <c r="C20" s="486"/>
      <c r="D20" s="486"/>
      <c r="E20" s="486"/>
      <c r="F20" s="487"/>
      <c r="G20" s="487"/>
      <c r="H20" s="487"/>
      <c r="I20" s="487"/>
      <c r="J20" s="487"/>
      <c r="K20" s="487"/>
      <c r="L20" s="487"/>
    </row>
    <row r="21" spans="1:12" ht="15">
      <c r="A21" s="11"/>
      <c r="B21" s="481"/>
      <c r="C21" s="486"/>
      <c r="D21" s="486"/>
      <c r="E21" s="486"/>
      <c r="F21" s="487"/>
      <c r="G21" s="487"/>
      <c r="H21" s="487"/>
      <c r="I21" s="487"/>
      <c r="J21" s="487"/>
      <c r="K21" s="487"/>
      <c r="L21" s="487"/>
    </row>
    <row r="22" spans="1:12" ht="15">
      <c r="A22" s="11"/>
      <c r="B22" s="481"/>
      <c r="C22" s="486"/>
      <c r="D22" s="486"/>
      <c r="E22" s="486"/>
      <c r="F22" s="487"/>
      <c r="G22" s="487"/>
      <c r="H22" s="487"/>
      <c r="I22" s="487"/>
      <c r="J22" s="487"/>
      <c r="K22" s="487"/>
      <c r="L22" s="487"/>
    </row>
    <row r="23" spans="1:12" ht="15">
      <c r="A23" s="11"/>
      <c r="B23" s="481"/>
      <c r="C23" s="486"/>
      <c r="D23" s="486"/>
      <c r="E23" s="486"/>
      <c r="F23" s="487"/>
      <c r="G23" s="487"/>
      <c r="H23" s="487"/>
      <c r="I23" s="487"/>
      <c r="J23" s="487"/>
      <c r="K23" s="487"/>
      <c r="L23" s="487"/>
    </row>
    <row r="26" spans="1:12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K26" s="295" t="s">
        <v>890</v>
      </c>
      <c r="L26" s="14"/>
    </row>
    <row r="27" spans="11:12" ht="12.75">
      <c r="K27" s="295" t="s">
        <v>891</v>
      </c>
      <c r="L27" s="14"/>
    </row>
    <row r="28" spans="11:12" ht="12.75">
      <c r="K28" s="295" t="s">
        <v>892</v>
      </c>
      <c r="L28" s="14"/>
    </row>
    <row r="29" spans="10:12" ht="12.75">
      <c r="J29" s="28" t="s">
        <v>82</v>
      </c>
      <c r="L29" s="14"/>
    </row>
  </sheetData>
  <sheetProtection/>
  <mergeCells count="9">
    <mergeCell ref="A1:K1"/>
    <mergeCell ref="C6:E6"/>
    <mergeCell ref="F6:I6"/>
    <mergeCell ref="J6:L6"/>
    <mergeCell ref="A6:A7"/>
    <mergeCell ref="B6:B7"/>
    <mergeCell ref="A2:K2"/>
    <mergeCell ref="A4:K4"/>
    <mergeCell ref="J5:L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SheetLayoutView="80" zoomScalePageLayoutView="0" workbookViewId="0" topLeftCell="A1">
      <selection activeCell="A1" sqref="A1:J1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206" t="s">
        <v>521</v>
      </c>
    </row>
    <row r="2" spans="1:11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0" ht="15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8">
      <c r="A4" s="607" t="s">
        <v>520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</row>
    <row r="5" spans="1:11" ht="15">
      <c r="A5" s="172" t="s">
        <v>887</v>
      </c>
      <c r="B5" s="172"/>
      <c r="C5" s="172"/>
      <c r="D5" s="172"/>
      <c r="E5" s="172"/>
      <c r="F5" s="172"/>
      <c r="G5" s="689" t="s">
        <v>776</v>
      </c>
      <c r="H5" s="689"/>
      <c r="I5" s="689"/>
      <c r="J5" s="689"/>
      <c r="K5" s="689"/>
    </row>
    <row r="6" spans="1:11" ht="21.75" customHeight="1">
      <c r="A6" s="714" t="s">
        <v>2</v>
      </c>
      <c r="B6" s="714" t="s">
        <v>34</v>
      </c>
      <c r="C6" s="634" t="s">
        <v>479</v>
      </c>
      <c r="D6" s="635"/>
      <c r="E6" s="636"/>
      <c r="F6" s="634" t="s">
        <v>482</v>
      </c>
      <c r="G6" s="635"/>
      <c r="H6" s="636"/>
      <c r="I6" s="658" t="s">
        <v>648</v>
      </c>
      <c r="J6" s="658" t="s">
        <v>647</v>
      </c>
      <c r="K6" s="658" t="s">
        <v>76</v>
      </c>
    </row>
    <row r="7" spans="1:11" ht="29.25" customHeight="1">
      <c r="A7" s="715"/>
      <c r="B7" s="715"/>
      <c r="C7" s="281" t="s">
        <v>478</v>
      </c>
      <c r="D7" s="281" t="s">
        <v>480</v>
      </c>
      <c r="E7" s="281" t="s">
        <v>481</v>
      </c>
      <c r="F7" s="281" t="s">
        <v>478</v>
      </c>
      <c r="G7" s="281" t="s">
        <v>480</v>
      </c>
      <c r="H7" s="281" t="s">
        <v>481</v>
      </c>
      <c r="I7" s="659"/>
      <c r="J7" s="659"/>
      <c r="K7" s="659"/>
    </row>
    <row r="8" spans="1:11" ht="15">
      <c r="A8" s="337">
        <v>1</v>
      </c>
      <c r="B8" s="337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>
        <v>9</v>
      </c>
      <c r="J8" s="337">
        <v>10</v>
      </c>
      <c r="K8" s="337">
        <v>11</v>
      </c>
    </row>
    <row r="9" spans="1:11" ht="15">
      <c r="A9" s="250">
        <v>1</v>
      </c>
      <c r="B9" s="327" t="s">
        <v>879</v>
      </c>
      <c r="C9" s="92" t="s">
        <v>894</v>
      </c>
      <c r="D9" s="92" t="s">
        <v>894</v>
      </c>
      <c r="E9" s="92" t="s">
        <v>894</v>
      </c>
      <c r="F9" s="92" t="s">
        <v>894</v>
      </c>
      <c r="G9" s="92" t="s">
        <v>894</v>
      </c>
      <c r="H9" s="92" t="s">
        <v>894</v>
      </c>
      <c r="I9" s="92" t="s">
        <v>894</v>
      </c>
      <c r="J9" s="92" t="s">
        <v>894</v>
      </c>
      <c r="K9" s="92" t="s">
        <v>894</v>
      </c>
    </row>
    <row r="10" spans="1:11" ht="15">
      <c r="A10" s="250">
        <v>2</v>
      </c>
      <c r="B10" s="327" t="s">
        <v>880</v>
      </c>
      <c r="C10" s="92" t="s">
        <v>894</v>
      </c>
      <c r="D10" s="92" t="s">
        <v>894</v>
      </c>
      <c r="E10" s="92" t="s">
        <v>894</v>
      </c>
      <c r="F10" s="92" t="s">
        <v>894</v>
      </c>
      <c r="G10" s="92" t="s">
        <v>894</v>
      </c>
      <c r="H10" s="92" t="s">
        <v>894</v>
      </c>
      <c r="I10" s="92" t="s">
        <v>894</v>
      </c>
      <c r="J10" s="92" t="s">
        <v>894</v>
      </c>
      <c r="K10" s="92" t="s">
        <v>894</v>
      </c>
    </row>
    <row r="11" spans="1:11" ht="15">
      <c r="A11" s="250">
        <v>3</v>
      </c>
      <c r="B11" s="327" t="s">
        <v>881</v>
      </c>
      <c r="C11" s="92" t="s">
        <v>894</v>
      </c>
      <c r="D11" s="92" t="s">
        <v>894</v>
      </c>
      <c r="E11" s="92" t="s">
        <v>894</v>
      </c>
      <c r="F11" s="92" t="s">
        <v>894</v>
      </c>
      <c r="G11" s="92" t="s">
        <v>894</v>
      </c>
      <c r="H11" s="92" t="s">
        <v>894</v>
      </c>
      <c r="I11" s="92" t="s">
        <v>894</v>
      </c>
      <c r="J11" s="92" t="s">
        <v>894</v>
      </c>
      <c r="K11" s="92" t="s">
        <v>894</v>
      </c>
    </row>
    <row r="12" spans="1:11" ht="15">
      <c r="A12" s="250">
        <v>4</v>
      </c>
      <c r="B12" s="327" t="s">
        <v>882</v>
      </c>
      <c r="C12" s="92" t="s">
        <v>894</v>
      </c>
      <c r="D12" s="92" t="s">
        <v>894</v>
      </c>
      <c r="E12" s="92" t="s">
        <v>894</v>
      </c>
      <c r="F12" s="92" t="s">
        <v>894</v>
      </c>
      <c r="G12" s="92" t="s">
        <v>894</v>
      </c>
      <c r="H12" s="92" t="s">
        <v>894</v>
      </c>
      <c r="I12" s="92" t="s">
        <v>894</v>
      </c>
      <c r="J12" s="92" t="s">
        <v>894</v>
      </c>
      <c r="K12" s="92" t="s">
        <v>894</v>
      </c>
    </row>
    <row r="13" spans="1:11" ht="15">
      <c r="A13" s="250">
        <v>5</v>
      </c>
      <c r="B13" s="327" t="s">
        <v>883</v>
      </c>
      <c r="C13" s="92" t="s">
        <v>894</v>
      </c>
      <c r="D13" s="92" t="s">
        <v>894</v>
      </c>
      <c r="E13" s="92" t="s">
        <v>894</v>
      </c>
      <c r="F13" s="92" t="s">
        <v>894</v>
      </c>
      <c r="G13" s="92" t="s">
        <v>894</v>
      </c>
      <c r="H13" s="92" t="s">
        <v>894</v>
      </c>
      <c r="I13" s="92" t="s">
        <v>894</v>
      </c>
      <c r="J13" s="92" t="s">
        <v>894</v>
      </c>
      <c r="K13" s="92" t="s">
        <v>894</v>
      </c>
    </row>
    <row r="14" spans="1:11" ht="15">
      <c r="A14" s="250">
        <v>6</v>
      </c>
      <c r="B14" s="327" t="s">
        <v>886</v>
      </c>
      <c r="C14" s="92" t="s">
        <v>894</v>
      </c>
      <c r="D14" s="92" t="s">
        <v>894</v>
      </c>
      <c r="E14" s="92" t="s">
        <v>894</v>
      </c>
      <c r="F14" s="92" t="s">
        <v>894</v>
      </c>
      <c r="G14" s="92" t="s">
        <v>894</v>
      </c>
      <c r="H14" s="92" t="s">
        <v>894</v>
      </c>
      <c r="I14" s="92" t="s">
        <v>894</v>
      </c>
      <c r="J14" s="92" t="s">
        <v>894</v>
      </c>
      <c r="K14" s="92" t="s">
        <v>894</v>
      </c>
    </row>
    <row r="15" spans="1:11" ht="15">
      <c r="A15" s="250">
        <v>7</v>
      </c>
      <c r="B15" s="327" t="s">
        <v>895</v>
      </c>
      <c r="C15" s="92" t="s">
        <v>894</v>
      </c>
      <c r="D15" s="92" t="s">
        <v>894</v>
      </c>
      <c r="E15" s="92" t="s">
        <v>894</v>
      </c>
      <c r="F15" s="92" t="s">
        <v>894</v>
      </c>
      <c r="G15" s="92" t="s">
        <v>894</v>
      </c>
      <c r="H15" s="92" t="s">
        <v>894</v>
      </c>
      <c r="I15" s="92" t="s">
        <v>894</v>
      </c>
      <c r="J15" s="92" t="s">
        <v>894</v>
      </c>
      <c r="K15" s="92" t="s">
        <v>894</v>
      </c>
    </row>
    <row r="16" spans="1:11" ht="15">
      <c r="A16" s="250">
        <v>8</v>
      </c>
      <c r="B16" s="327" t="s">
        <v>885</v>
      </c>
      <c r="C16" s="92" t="s">
        <v>894</v>
      </c>
      <c r="D16" s="92" t="s">
        <v>894</v>
      </c>
      <c r="E16" s="92" t="s">
        <v>894</v>
      </c>
      <c r="F16" s="92" t="s">
        <v>894</v>
      </c>
      <c r="G16" s="92" t="s">
        <v>894</v>
      </c>
      <c r="H16" s="92" t="s">
        <v>894</v>
      </c>
      <c r="I16" s="92" t="s">
        <v>894</v>
      </c>
      <c r="J16" s="92" t="s">
        <v>894</v>
      </c>
      <c r="K16" s="92" t="s">
        <v>894</v>
      </c>
    </row>
    <row r="17" spans="1:13" ht="12.75">
      <c r="A17" s="8"/>
      <c r="B17" s="328" t="s">
        <v>16</v>
      </c>
      <c r="C17" s="92" t="s">
        <v>894</v>
      </c>
      <c r="D17" s="92" t="s">
        <v>894</v>
      </c>
      <c r="E17" s="92" t="s">
        <v>894</v>
      </c>
      <c r="F17" s="92" t="s">
        <v>894</v>
      </c>
      <c r="G17" s="92" t="s">
        <v>894</v>
      </c>
      <c r="H17" s="92" t="s">
        <v>894</v>
      </c>
      <c r="I17" s="92" t="s">
        <v>894</v>
      </c>
      <c r="J17" s="92" t="s">
        <v>894</v>
      </c>
      <c r="K17" s="92" t="s">
        <v>894</v>
      </c>
      <c r="M17" t="s">
        <v>11</v>
      </c>
    </row>
    <row r="20" spans="1:5" ht="12.75" customHeight="1">
      <c r="A20" s="175"/>
      <c r="B20" s="175"/>
      <c r="C20" s="175"/>
      <c r="D20" s="175"/>
      <c r="E20" s="175"/>
    </row>
    <row r="21" spans="1:11" ht="12.75">
      <c r="A21" s="13" t="s">
        <v>19</v>
      </c>
      <c r="B21" s="13"/>
      <c r="C21" s="13"/>
      <c r="D21" s="13"/>
      <c r="E21" s="13"/>
      <c r="F21" s="13"/>
      <c r="G21" s="13"/>
      <c r="H21" s="13"/>
      <c r="J21" s="295" t="s">
        <v>890</v>
      </c>
      <c r="K21" s="14"/>
    </row>
    <row r="22" spans="10:11" ht="12.75">
      <c r="J22" s="295" t="s">
        <v>891</v>
      </c>
      <c r="K22" s="14"/>
    </row>
    <row r="23" spans="10:11" ht="12.75">
      <c r="J23" s="295" t="s">
        <v>892</v>
      </c>
      <c r="K23" s="14"/>
    </row>
    <row r="24" spans="9:11" ht="12.75">
      <c r="I24" s="28" t="s">
        <v>82</v>
      </c>
      <c r="K24" s="14"/>
    </row>
  </sheetData>
  <sheetProtection/>
  <mergeCells count="11">
    <mergeCell ref="A4:K4"/>
    <mergeCell ref="A1:J1"/>
    <mergeCell ref="A6:A7"/>
    <mergeCell ref="B6:B7"/>
    <mergeCell ref="C6:E6"/>
    <mergeCell ref="F6:H6"/>
    <mergeCell ref="G5:K5"/>
    <mergeCell ref="K6:K7"/>
    <mergeCell ref="I6:I7"/>
    <mergeCell ref="J6:J7"/>
    <mergeCell ref="A2:K2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SheetLayoutView="100" zoomScalePageLayoutView="0" workbookViewId="0" topLeftCell="A5">
      <selection activeCell="E22" sqref="E22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77"/>
      <c r="B1" s="77"/>
      <c r="C1" s="77"/>
      <c r="D1" s="77"/>
      <c r="E1" s="77"/>
      <c r="F1" s="77"/>
      <c r="G1" s="77"/>
      <c r="H1" s="77"/>
      <c r="K1" s="620" t="s">
        <v>85</v>
      </c>
      <c r="L1" s="620"/>
    </row>
    <row r="2" spans="1:12" ht="15.75">
      <c r="A2" s="580" t="s">
        <v>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</row>
    <row r="3" spans="1:12" ht="20.25">
      <c r="A3" s="581" t="s">
        <v>698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2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592" t="s">
        <v>766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</row>
    <row r="6" spans="1:12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>
      <c r="A7" s="562" t="s">
        <v>888</v>
      </c>
      <c r="B7" s="562"/>
      <c r="C7" s="77"/>
      <c r="D7" s="77"/>
      <c r="E7" s="77"/>
      <c r="F7" s="77"/>
      <c r="G7" s="77"/>
      <c r="H7" s="252"/>
      <c r="I7" s="77"/>
      <c r="J7" s="77"/>
      <c r="K7" s="77"/>
      <c r="L7" s="77"/>
    </row>
    <row r="8" spans="1:12" ht="18">
      <c r="A8" s="80"/>
      <c r="B8" s="80"/>
      <c r="C8" s="77"/>
      <c r="D8" s="77"/>
      <c r="E8" s="77"/>
      <c r="F8" s="77"/>
      <c r="G8" s="77"/>
      <c r="H8" s="77"/>
      <c r="I8" s="96"/>
      <c r="J8" s="114"/>
      <c r="K8" s="610" t="s">
        <v>774</v>
      </c>
      <c r="L8" s="610"/>
    </row>
    <row r="9" spans="1:12" ht="27.75" customHeight="1">
      <c r="A9" s="718" t="s">
        <v>215</v>
      </c>
      <c r="B9" s="718" t="s">
        <v>214</v>
      </c>
      <c r="C9" s="632" t="s">
        <v>487</v>
      </c>
      <c r="D9" s="632" t="s">
        <v>488</v>
      </c>
      <c r="E9" s="632" t="s">
        <v>489</v>
      </c>
      <c r="F9" s="632"/>
      <c r="G9" s="632" t="s">
        <v>444</v>
      </c>
      <c r="H9" s="632"/>
      <c r="I9" s="632" t="s">
        <v>225</v>
      </c>
      <c r="J9" s="632"/>
      <c r="K9" s="718" t="s">
        <v>226</v>
      </c>
      <c r="L9" s="718"/>
    </row>
    <row r="10" spans="1:12" ht="43.5" customHeight="1">
      <c r="A10" s="719"/>
      <c r="B10" s="719"/>
      <c r="C10" s="632"/>
      <c r="D10" s="632"/>
      <c r="E10" s="281" t="s">
        <v>213</v>
      </c>
      <c r="F10" s="281" t="s">
        <v>196</v>
      </c>
      <c r="G10" s="281" t="s">
        <v>213</v>
      </c>
      <c r="H10" s="281" t="s">
        <v>196</v>
      </c>
      <c r="I10" s="281" t="s">
        <v>213</v>
      </c>
      <c r="J10" s="281" t="s">
        <v>196</v>
      </c>
      <c r="K10" s="281" t="s">
        <v>866</v>
      </c>
      <c r="L10" s="281" t="s">
        <v>865</v>
      </c>
    </row>
    <row r="11" spans="1:12" s="13" customFormat="1" ht="12.75">
      <c r="A11" s="282">
        <v>1</v>
      </c>
      <c r="B11" s="282">
        <v>2</v>
      </c>
      <c r="C11" s="282">
        <v>3</v>
      </c>
      <c r="D11" s="282">
        <v>4</v>
      </c>
      <c r="E11" s="282">
        <v>5</v>
      </c>
      <c r="F11" s="282">
        <v>6</v>
      </c>
      <c r="G11" s="282">
        <v>7</v>
      </c>
      <c r="H11" s="282">
        <v>8</v>
      </c>
      <c r="I11" s="282">
        <v>9</v>
      </c>
      <c r="J11" s="282">
        <v>10</v>
      </c>
      <c r="K11" s="282">
        <v>11</v>
      </c>
      <c r="L11" s="282">
        <v>12</v>
      </c>
    </row>
    <row r="12" spans="1:12" ht="15">
      <c r="A12" s="250">
        <v>1</v>
      </c>
      <c r="B12" s="327" t="s">
        <v>879</v>
      </c>
      <c r="C12" s="438">
        <v>510</v>
      </c>
      <c r="D12" s="438">
        <v>26785</v>
      </c>
      <c r="E12" s="438">
        <v>435</v>
      </c>
      <c r="F12" s="438">
        <v>11420</v>
      </c>
      <c r="G12" s="438">
        <v>510</v>
      </c>
      <c r="H12" s="438">
        <v>26785</v>
      </c>
      <c r="I12" s="438">
        <v>510</v>
      </c>
      <c r="J12" s="438">
        <v>26785</v>
      </c>
      <c r="K12" s="438">
        <v>11</v>
      </c>
      <c r="L12" s="438">
        <v>122</v>
      </c>
    </row>
    <row r="13" spans="1:12" s="429" customFormat="1" ht="15">
      <c r="A13" s="439">
        <v>2</v>
      </c>
      <c r="B13" s="327" t="s">
        <v>880</v>
      </c>
      <c r="C13" s="438">
        <v>262</v>
      </c>
      <c r="D13" s="438">
        <v>12648</v>
      </c>
      <c r="E13" s="438">
        <v>66</v>
      </c>
      <c r="F13" s="438">
        <v>2709</v>
      </c>
      <c r="G13" s="438">
        <v>0</v>
      </c>
      <c r="H13" s="438">
        <v>0</v>
      </c>
      <c r="I13" s="438">
        <v>0</v>
      </c>
      <c r="J13" s="438">
        <v>0</v>
      </c>
      <c r="K13" s="438">
        <v>0</v>
      </c>
      <c r="L13" s="438">
        <v>0</v>
      </c>
    </row>
    <row r="14" spans="1:12" s="429" customFormat="1" ht="15">
      <c r="A14" s="439">
        <v>3</v>
      </c>
      <c r="B14" s="327" t="s">
        <v>881</v>
      </c>
      <c r="C14" s="438">
        <v>167</v>
      </c>
      <c r="D14" s="438">
        <v>634</v>
      </c>
      <c r="E14" s="438">
        <v>65</v>
      </c>
      <c r="F14" s="438">
        <v>634</v>
      </c>
      <c r="G14" s="438">
        <v>167</v>
      </c>
      <c r="H14" s="438">
        <v>18639</v>
      </c>
      <c r="I14" s="438">
        <v>178</v>
      </c>
      <c r="J14" s="438">
        <v>12430</v>
      </c>
      <c r="K14" s="438">
        <v>0</v>
      </c>
      <c r="L14" s="438">
        <v>0</v>
      </c>
    </row>
    <row r="15" spans="1:12" s="429" customFormat="1" ht="15">
      <c r="A15" s="439">
        <v>4</v>
      </c>
      <c r="B15" s="327" t="s">
        <v>882</v>
      </c>
      <c r="C15" s="438">
        <v>418</v>
      </c>
      <c r="D15" s="438">
        <v>26730</v>
      </c>
      <c r="E15" s="438">
        <v>418</v>
      </c>
      <c r="F15" s="438">
        <v>22721</v>
      </c>
      <c r="G15" s="438">
        <v>418</v>
      </c>
      <c r="H15" s="438">
        <v>12567</v>
      </c>
      <c r="I15" s="438">
        <v>418</v>
      </c>
      <c r="J15" s="438">
        <v>26730</v>
      </c>
      <c r="K15" s="438">
        <v>0</v>
      </c>
      <c r="L15" s="438">
        <v>0</v>
      </c>
    </row>
    <row r="16" spans="1:12" s="429" customFormat="1" ht="15">
      <c r="A16" s="439">
        <v>5</v>
      </c>
      <c r="B16" s="327" t="s">
        <v>883</v>
      </c>
      <c r="C16" s="438">
        <v>424</v>
      </c>
      <c r="D16" s="438">
        <v>10887</v>
      </c>
      <c r="E16" s="438">
        <v>424</v>
      </c>
      <c r="F16" s="438">
        <v>10887</v>
      </c>
      <c r="G16" s="438">
        <v>424</v>
      </c>
      <c r="H16" s="438">
        <v>10887</v>
      </c>
      <c r="I16" s="438">
        <v>424</v>
      </c>
      <c r="J16" s="438">
        <v>10887</v>
      </c>
      <c r="K16" s="438">
        <v>6</v>
      </c>
      <c r="L16" s="438">
        <v>8</v>
      </c>
    </row>
    <row r="17" spans="1:12" s="429" customFormat="1" ht="15">
      <c r="A17" s="439">
        <v>6</v>
      </c>
      <c r="B17" s="327" t="s">
        <v>886</v>
      </c>
      <c r="C17" s="438">
        <v>118</v>
      </c>
      <c r="D17" s="438">
        <v>10270</v>
      </c>
      <c r="E17" s="438">
        <v>118</v>
      </c>
      <c r="F17" s="438">
        <v>10270</v>
      </c>
      <c r="G17" s="438">
        <v>142</v>
      </c>
      <c r="H17" s="438">
        <v>7092</v>
      </c>
      <c r="I17" s="438">
        <v>202</v>
      </c>
      <c r="J17" s="438">
        <v>10959</v>
      </c>
      <c r="K17" s="438">
        <v>0</v>
      </c>
      <c r="L17" s="438">
        <v>0</v>
      </c>
    </row>
    <row r="18" spans="1:12" s="429" customFormat="1" ht="15">
      <c r="A18" s="439">
        <v>7</v>
      </c>
      <c r="B18" s="327" t="s">
        <v>895</v>
      </c>
      <c r="C18" s="438">
        <v>194</v>
      </c>
      <c r="D18" s="438">
        <v>10718</v>
      </c>
      <c r="E18" s="438">
        <v>194</v>
      </c>
      <c r="F18" s="438">
        <v>194</v>
      </c>
      <c r="G18" s="438">
        <v>194</v>
      </c>
      <c r="H18" s="438">
        <v>194</v>
      </c>
      <c r="I18" s="438">
        <v>194</v>
      </c>
      <c r="J18" s="438">
        <v>194</v>
      </c>
      <c r="K18" s="438">
        <v>0</v>
      </c>
      <c r="L18" s="438">
        <v>0</v>
      </c>
    </row>
    <row r="19" spans="1:12" s="429" customFormat="1" ht="15">
      <c r="A19" s="439">
        <v>8</v>
      </c>
      <c r="B19" s="327" t="s">
        <v>885</v>
      </c>
      <c r="C19" s="438">
        <v>139</v>
      </c>
      <c r="D19" s="438">
        <v>6345</v>
      </c>
      <c r="E19" s="438">
        <v>110</v>
      </c>
      <c r="F19" s="438">
        <v>4650</v>
      </c>
      <c r="G19" s="438">
        <v>139</v>
      </c>
      <c r="H19" s="438">
        <v>6345</v>
      </c>
      <c r="I19" s="438">
        <v>139</v>
      </c>
      <c r="J19" s="438">
        <v>6345</v>
      </c>
      <c r="K19" s="438">
        <v>125</v>
      </c>
      <c r="L19" s="438">
        <v>0</v>
      </c>
    </row>
    <row r="20" spans="1:12" s="429" customFormat="1" ht="12.75">
      <c r="A20" s="428"/>
      <c r="B20" s="328" t="s">
        <v>16</v>
      </c>
      <c r="C20" s="440">
        <f>SUM(C12:C19)</f>
        <v>2232</v>
      </c>
      <c r="D20" s="440">
        <f aca="true" t="shared" si="0" ref="D20:L20">SUM(D12:D19)</f>
        <v>105017</v>
      </c>
      <c r="E20" s="440">
        <f t="shared" si="0"/>
        <v>1830</v>
      </c>
      <c r="F20" s="440">
        <f t="shared" si="0"/>
        <v>63485</v>
      </c>
      <c r="G20" s="440">
        <f t="shared" si="0"/>
        <v>1994</v>
      </c>
      <c r="H20" s="440">
        <f t="shared" si="0"/>
        <v>82509</v>
      </c>
      <c r="I20" s="440">
        <f t="shared" si="0"/>
        <v>2065</v>
      </c>
      <c r="J20" s="440">
        <f t="shared" si="0"/>
        <v>94330</v>
      </c>
      <c r="K20" s="440">
        <f t="shared" si="0"/>
        <v>142</v>
      </c>
      <c r="L20" s="440">
        <f t="shared" si="0"/>
        <v>130</v>
      </c>
    </row>
    <row r="21" spans="1:12" ht="12.75">
      <c r="A21" s="82"/>
      <c r="B21" s="82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5" spans="1:12" ht="12.75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</row>
    <row r="26" spans="1:12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K27" s="295" t="s">
        <v>890</v>
      </c>
      <c r="L27" s="14"/>
    </row>
    <row r="28" spans="11:12" ht="12.75">
      <c r="K28" s="295" t="s">
        <v>891</v>
      </c>
      <c r="L28" s="14"/>
    </row>
    <row r="29" spans="11:12" ht="12.75">
      <c r="K29" s="295" t="s">
        <v>892</v>
      </c>
      <c r="L29" s="14"/>
    </row>
    <row r="30" spans="10:12" ht="12.75">
      <c r="J30" s="28" t="s">
        <v>82</v>
      </c>
      <c r="L30" s="14"/>
    </row>
  </sheetData>
  <sheetProtection/>
  <mergeCells count="16">
    <mergeCell ref="K1:L1"/>
    <mergeCell ref="G9:H9"/>
    <mergeCell ref="D9:D10"/>
    <mergeCell ref="E9:F9"/>
    <mergeCell ref="I9:J9"/>
    <mergeCell ref="K9:L9"/>
    <mergeCell ref="K8:L8"/>
    <mergeCell ref="A3:L3"/>
    <mergeCell ref="A2:L2"/>
    <mergeCell ref="B9:B10"/>
    <mergeCell ref="A9:A10"/>
    <mergeCell ref="C9:C10"/>
    <mergeCell ref="A25:H25"/>
    <mergeCell ref="I25:L25"/>
    <mergeCell ref="A7:B7"/>
    <mergeCell ref="A5:L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1.140625" style="77" customWidth="1"/>
    <col min="2" max="2" width="19.140625" style="77" customWidth="1"/>
    <col min="3" max="3" width="20.57421875" style="77" customWidth="1"/>
    <col min="4" max="4" width="22.28125" style="77" customWidth="1"/>
    <col min="5" max="5" width="25.421875" style="77" customWidth="1"/>
    <col min="6" max="6" width="27.421875" style="77" customWidth="1"/>
    <col min="7" max="16384" width="8.8515625" style="77" customWidth="1"/>
  </cols>
  <sheetData>
    <row r="1" spans="4:6" ht="12.75" customHeight="1">
      <c r="D1" s="241"/>
      <c r="E1" s="241"/>
      <c r="F1" s="242" t="s">
        <v>97</v>
      </c>
    </row>
    <row r="2" spans="2:6" ht="15" customHeight="1">
      <c r="B2" s="580" t="s">
        <v>0</v>
      </c>
      <c r="C2" s="580"/>
      <c r="D2" s="580"/>
      <c r="E2" s="580"/>
      <c r="F2" s="580"/>
    </row>
    <row r="3" spans="2:6" ht="20.25">
      <c r="B3" s="581" t="s">
        <v>698</v>
      </c>
      <c r="C3" s="581"/>
      <c r="D3" s="581"/>
      <c r="E3" s="581"/>
      <c r="F3" s="581"/>
    </row>
    <row r="4" ht="11.25" customHeight="1"/>
    <row r="5" spans="1:6" ht="12.75">
      <c r="A5" s="721" t="s">
        <v>441</v>
      </c>
      <c r="B5" s="721"/>
      <c r="C5" s="721"/>
      <c r="D5" s="721"/>
      <c r="E5" s="721"/>
      <c r="F5" s="721"/>
    </row>
    <row r="6" spans="1:6" ht="8.25" customHeight="1">
      <c r="A6" s="79"/>
      <c r="B6" s="79"/>
      <c r="C6" s="79"/>
      <c r="D6" s="79"/>
      <c r="E6" s="79"/>
      <c r="F6" s="79"/>
    </row>
    <row r="7" spans="1:2" ht="18" customHeight="1">
      <c r="A7" s="562" t="s">
        <v>887</v>
      </c>
      <c r="B7" s="562"/>
    </row>
    <row r="8" ht="18" customHeight="1" hidden="1">
      <c r="A8" s="80" t="s">
        <v>1</v>
      </c>
    </row>
    <row r="9" spans="1:6" ht="30" customHeight="1">
      <c r="A9" s="718" t="s">
        <v>2</v>
      </c>
      <c r="B9" s="718" t="s">
        <v>3</v>
      </c>
      <c r="C9" s="722" t="s">
        <v>437</v>
      </c>
      <c r="D9" s="723"/>
      <c r="E9" s="724" t="s">
        <v>440</v>
      </c>
      <c r="F9" s="724"/>
    </row>
    <row r="10" spans="1:7" s="85" customFormat="1" ht="25.5">
      <c r="A10" s="718"/>
      <c r="B10" s="718"/>
      <c r="C10" s="282" t="s">
        <v>438</v>
      </c>
      <c r="D10" s="282" t="s">
        <v>439</v>
      </c>
      <c r="E10" s="282" t="s">
        <v>438</v>
      </c>
      <c r="F10" s="282" t="s">
        <v>439</v>
      </c>
      <c r="G10" s="104"/>
    </row>
    <row r="11" spans="1:6" s="134" customFormat="1" ht="12.75">
      <c r="A11" s="339">
        <v>1</v>
      </c>
      <c r="B11" s="339">
        <v>2</v>
      </c>
      <c r="C11" s="339">
        <v>3</v>
      </c>
      <c r="D11" s="339">
        <v>4</v>
      </c>
      <c r="E11" s="339">
        <v>5</v>
      </c>
      <c r="F11" s="339">
        <v>6</v>
      </c>
    </row>
    <row r="12" spans="1:6" ht="15">
      <c r="A12" s="439">
        <v>1</v>
      </c>
      <c r="B12" s="327" t="s">
        <v>879</v>
      </c>
      <c r="C12" s="438">
        <f>'AT-3'!C9</f>
        <v>276</v>
      </c>
      <c r="D12" s="438">
        <f>C12</f>
        <v>276</v>
      </c>
      <c r="E12" s="438">
        <f>'AT-3'!D9+'AT-3'!E9</f>
        <v>234</v>
      </c>
      <c r="F12" s="438">
        <f>E12</f>
        <v>234</v>
      </c>
    </row>
    <row r="13" spans="1:6" ht="15">
      <c r="A13" s="439">
        <v>2</v>
      </c>
      <c r="B13" s="327" t="s">
        <v>880</v>
      </c>
      <c r="C13" s="438">
        <f>'AT-3'!C10</f>
        <v>134</v>
      </c>
      <c r="D13" s="438">
        <f aca="true" t="shared" si="0" ref="D13:F19">C13</f>
        <v>134</v>
      </c>
      <c r="E13" s="438">
        <f>'AT-3'!D10+'AT-3'!E10</f>
        <v>128</v>
      </c>
      <c r="F13" s="438">
        <f t="shared" si="0"/>
        <v>128</v>
      </c>
    </row>
    <row r="14" spans="1:6" ht="15">
      <c r="A14" s="439">
        <v>3</v>
      </c>
      <c r="B14" s="327" t="s">
        <v>881</v>
      </c>
      <c r="C14" s="438">
        <f>'AT-3'!C11</f>
        <v>94</v>
      </c>
      <c r="D14" s="438">
        <f t="shared" si="0"/>
        <v>94</v>
      </c>
      <c r="E14" s="438">
        <f>'AT-3'!D11+'AT-3'!E11</f>
        <v>79</v>
      </c>
      <c r="F14" s="438">
        <f t="shared" si="0"/>
        <v>79</v>
      </c>
    </row>
    <row r="15" spans="1:6" ht="15">
      <c r="A15" s="439">
        <v>4</v>
      </c>
      <c r="B15" s="327" t="s">
        <v>882</v>
      </c>
      <c r="C15" s="438">
        <f>'AT-3'!C12</f>
        <v>253</v>
      </c>
      <c r="D15" s="438">
        <f t="shared" si="0"/>
        <v>253</v>
      </c>
      <c r="E15" s="438">
        <f>'AT-3'!D12+'AT-3'!E12</f>
        <v>165</v>
      </c>
      <c r="F15" s="438">
        <f t="shared" si="0"/>
        <v>165</v>
      </c>
    </row>
    <row r="16" spans="1:6" ht="15">
      <c r="A16" s="439">
        <v>5</v>
      </c>
      <c r="B16" s="327" t="s">
        <v>883</v>
      </c>
      <c r="C16" s="438">
        <f>'AT-3'!C13</f>
        <v>324</v>
      </c>
      <c r="D16" s="438">
        <f t="shared" si="0"/>
        <v>324</v>
      </c>
      <c r="E16" s="438">
        <f>'AT-3'!D13+'AT-3'!E13</f>
        <v>227</v>
      </c>
      <c r="F16" s="438">
        <f t="shared" si="0"/>
        <v>227</v>
      </c>
    </row>
    <row r="17" spans="1:6" ht="15">
      <c r="A17" s="439">
        <v>6</v>
      </c>
      <c r="B17" s="327" t="s">
        <v>886</v>
      </c>
      <c r="C17" s="438">
        <f>'AT-3'!C14</f>
        <v>158</v>
      </c>
      <c r="D17" s="438">
        <f t="shared" si="0"/>
        <v>158</v>
      </c>
      <c r="E17" s="438">
        <f>'AT-3'!D14+'AT-3'!E14</f>
        <v>119</v>
      </c>
      <c r="F17" s="438">
        <f t="shared" si="0"/>
        <v>119</v>
      </c>
    </row>
    <row r="18" spans="1:6" ht="15">
      <c r="A18" s="439">
        <v>7</v>
      </c>
      <c r="B18" s="327" t="s">
        <v>895</v>
      </c>
      <c r="C18" s="438">
        <f>'AT-3'!C15</f>
        <v>118</v>
      </c>
      <c r="D18" s="438">
        <f t="shared" si="0"/>
        <v>118</v>
      </c>
      <c r="E18" s="438">
        <f>'AT-3'!D15+'AT-3'!E15</f>
        <v>76</v>
      </c>
      <c r="F18" s="438">
        <f t="shared" si="0"/>
        <v>76</v>
      </c>
    </row>
    <row r="19" spans="1:6" ht="15">
      <c r="A19" s="439">
        <v>8</v>
      </c>
      <c r="B19" s="327" t="s">
        <v>885</v>
      </c>
      <c r="C19" s="438">
        <f>'AT-3'!C16</f>
        <v>74</v>
      </c>
      <c r="D19" s="438">
        <f t="shared" si="0"/>
        <v>74</v>
      </c>
      <c r="E19" s="438">
        <f>'AT-3'!D16+'AT-3'!E16</f>
        <v>65</v>
      </c>
      <c r="F19" s="438">
        <f t="shared" si="0"/>
        <v>65</v>
      </c>
    </row>
    <row r="20" spans="1:6" ht="12.75">
      <c r="A20" s="428"/>
      <c r="B20" s="328" t="s">
        <v>16</v>
      </c>
      <c r="C20" s="440">
        <f>SUM(C12:C19)</f>
        <v>1431</v>
      </c>
      <c r="D20" s="440">
        <f>SUM(D12:D19)</f>
        <v>1431</v>
      </c>
      <c r="E20" s="440">
        <f>SUM(E12:E19)</f>
        <v>1093</v>
      </c>
      <c r="F20" s="440">
        <f>SUM(F12:F19)</f>
        <v>1093</v>
      </c>
    </row>
    <row r="21" spans="1:6" ht="12.75">
      <c r="A21" s="456"/>
      <c r="B21" s="481"/>
      <c r="C21" s="488"/>
      <c r="D21" s="488"/>
      <c r="E21" s="488"/>
      <c r="F21" s="488"/>
    </row>
    <row r="22" spans="1:6" ht="12.75">
      <c r="A22" s="456"/>
      <c r="B22" s="481"/>
      <c r="C22" s="488"/>
      <c r="D22" s="488"/>
      <c r="E22" s="488"/>
      <c r="F22" s="488"/>
    </row>
    <row r="23" spans="1:6" ht="12.75">
      <c r="A23" s="83"/>
      <c r="B23" s="84"/>
      <c r="C23" s="84"/>
      <c r="D23" s="84"/>
      <c r="E23" s="84"/>
      <c r="F23" s="84"/>
    </row>
    <row r="24" ht="12.75">
      <c r="C24" s="77" t="s">
        <v>11</v>
      </c>
    </row>
    <row r="25" spans="1:6" ht="12.75">
      <c r="A25" s="13" t="s">
        <v>19</v>
      </c>
      <c r="B25" s="13"/>
      <c r="C25" s="13"/>
      <c r="E25" s="295" t="s">
        <v>890</v>
      </c>
      <c r="F25" s="14"/>
    </row>
    <row r="26" spans="5:6" ht="12.75">
      <c r="E26" s="295" t="s">
        <v>891</v>
      </c>
      <c r="F26" s="14"/>
    </row>
    <row r="27" spans="5:6" ht="12.75">
      <c r="E27" s="295" t="s">
        <v>892</v>
      </c>
      <c r="F27" s="14"/>
    </row>
    <row r="28" spans="4:6" ht="12.75">
      <c r="D28" s="28" t="s">
        <v>82</v>
      </c>
      <c r="F28" s="14"/>
    </row>
  </sheetData>
  <sheetProtection/>
  <mergeCells count="8">
    <mergeCell ref="A7:B7"/>
    <mergeCell ref="B3:F3"/>
    <mergeCell ref="B2:F2"/>
    <mergeCell ref="A5:F5"/>
    <mergeCell ref="C9:D9"/>
    <mergeCell ref="E9:F9"/>
    <mergeCell ref="A9:A10"/>
    <mergeCell ref="B9:B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77"/>
      <c r="B1" s="77"/>
      <c r="C1" s="77"/>
      <c r="D1" s="667"/>
      <c r="E1" s="667"/>
      <c r="F1" s="35"/>
      <c r="G1" s="667" t="s">
        <v>443</v>
      </c>
      <c r="H1" s="667"/>
      <c r="I1" s="667"/>
      <c r="J1" s="667"/>
      <c r="K1" s="86"/>
      <c r="L1" s="77"/>
      <c r="M1" s="77"/>
    </row>
    <row r="2" spans="1:13" ht="15.75">
      <c r="A2" s="580" t="s">
        <v>0</v>
      </c>
      <c r="B2" s="580"/>
      <c r="C2" s="580"/>
      <c r="D2" s="580"/>
      <c r="E2" s="580"/>
      <c r="F2" s="580"/>
      <c r="G2" s="580"/>
      <c r="H2" s="580"/>
      <c r="I2" s="580"/>
      <c r="J2" s="580"/>
      <c r="K2" s="77"/>
      <c r="L2" s="77"/>
      <c r="M2" s="77"/>
    </row>
    <row r="3" spans="1:13" ht="18">
      <c r="A3" s="112"/>
      <c r="B3" s="112"/>
      <c r="C3" s="731" t="s">
        <v>698</v>
      </c>
      <c r="D3" s="731"/>
      <c r="E3" s="731"/>
      <c r="F3" s="731"/>
      <c r="G3" s="731"/>
      <c r="H3" s="731"/>
      <c r="I3" s="731"/>
      <c r="J3" s="112"/>
      <c r="K3" s="77"/>
      <c r="L3" s="77"/>
      <c r="M3" s="77"/>
    </row>
    <row r="4" spans="1:13" ht="15.75">
      <c r="A4" s="592" t="s">
        <v>442</v>
      </c>
      <c r="B4" s="592"/>
      <c r="C4" s="592"/>
      <c r="D4" s="592"/>
      <c r="E4" s="592"/>
      <c r="F4" s="592"/>
      <c r="G4" s="592"/>
      <c r="H4" s="592"/>
      <c r="I4" s="592"/>
      <c r="J4" s="592"/>
      <c r="K4" s="77"/>
      <c r="L4" s="77"/>
      <c r="M4" s="77"/>
    </row>
    <row r="5" spans="1:13" ht="15.75">
      <c r="A5" s="562" t="s">
        <v>159</v>
      </c>
      <c r="B5" s="562"/>
      <c r="C5" s="79"/>
      <c r="D5" s="79"/>
      <c r="E5" s="79"/>
      <c r="F5" s="79"/>
      <c r="G5" s="79"/>
      <c r="H5" s="79"/>
      <c r="I5" s="79"/>
      <c r="J5" s="79"/>
      <c r="K5" s="77"/>
      <c r="L5" s="77"/>
      <c r="M5" s="77"/>
    </row>
    <row r="6" spans="1:13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8">
      <c r="A7" s="80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21.75" customHeight="1">
      <c r="A8" s="726" t="s">
        <v>2</v>
      </c>
      <c r="B8" s="726" t="s">
        <v>3</v>
      </c>
      <c r="C8" s="728" t="s">
        <v>136</v>
      </c>
      <c r="D8" s="729"/>
      <c r="E8" s="729"/>
      <c r="F8" s="729"/>
      <c r="G8" s="729"/>
      <c r="H8" s="729"/>
      <c r="I8" s="729"/>
      <c r="J8" s="730"/>
      <c r="K8" s="77"/>
      <c r="L8" s="77"/>
      <c r="M8" s="77"/>
    </row>
    <row r="9" spans="1:13" ht="39.75" customHeight="1">
      <c r="A9" s="727"/>
      <c r="B9" s="727"/>
      <c r="C9" s="282" t="s">
        <v>194</v>
      </c>
      <c r="D9" s="282" t="s">
        <v>116</v>
      </c>
      <c r="E9" s="282" t="s">
        <v>383</v>
      </c>
      <c r="F9" s="340" t="s">
        <v>163</v>
      </c>
      <c r="G9" s="340" t="s">
        <v>117</v>
      </c>
      <c r="H9" s="341" t="s">
        <v>193</v>
      </c>
      <c r="I9" s="341" t="s">
        <v>861</v>
      </c>
      <c r="J9" s="342" t="s">
        <v>16</v>
      </c>
      <c r="K9" s="85"/>
      <c r="L9" s="85"/>
      <c r="M9" s="85"/>
    </row>
    <row r="10" spans="1:13" s="13" customFormat="1" ht="12.75">
      <c r="A10" s="343">
        <v>1</v>
      </c>
      <c r="B10" s="343">
        <v>2</v>
      </c>
      <c r="C10" s="343">
        <v>3</v>
      </c>
      <c r="D10" s="343">
        <v>4</v>
      </c>
      <c r="E10" s="343">
        <v>5</v>
      </c>
      <c r="F10" s="343">
        <v>6</v>
      </c>
      <c r="G10" s="343">
        <v>7</v>
      </c>
      <c r="H10" s="344">
        <v>8</v>
      </c>
      <c r="I10" s="344">
        <v>9</v>
      </c>
      <c r="J10" s="345">
        <v>10</v>
      </c>
      <c r="K10" s="85"/>
      <c r="L10" s="85"/>
      <c r="M10" s="85"/>
    </row>
    <row r="11" spans="1:13" ht="15">
      <c r="A11" s="250">
        <v>1</v>
      </c>
      <c r="B11" s="327" t="s">
        <v>879</v>
      </c>
      <c r="C11" s="338" t="s">
        <v>896</v>
      </c>
      <c r="D11" s="338" t="s">
        <v>896</v>
      </c>
      <c r="E11" s="338">
        <f>'AT-3'!F9</f>
        <v>510</v>
      </c>
      <c r="F11" s="338" t="s">
        <v>896</v>
      </c>
      <c r="G11" s="338" t="s">
        <v>896</v>
      </c>
      <c r="H11" s="338" t="s">
        <v>896</v>
      </c>
      <c r="I11" s="338" t="s">
        <v>896</v>
      </c>
      <c r="J11" s="338" t="s">
        <v>896</v>
      </c>
      <c r="K11" s="77"/>
      <c r="L11" s="77"/>
      <c r="M11" s="77"/>
    </row>
    <row r="12" spans="1:13" ht="15">
      <c r="A12" s="250">
        <v>2</v>
      </c>
      <c r="B12" s="327" t="s">
        <v>880</v>
      </c>
      <c r="C12" s="338" t="s">
        <v>896</v>
      </c>
      <c r="D12" s="338" t="s">
        <v>896</v>
      </c>
      <c r="E12" s="338">
        <f>'AT-3'!F10</f>
        <v>262</v>
      </c>
      <c r="F12" s="338" t="s">
        <v>896</v>
      </c>
      <c r="G12" s="338" t="s">
        <v>896</v>
      </c>
      <c r="H12" s="338" t="s">
        <v>896</v>
      </c>
      <c r="I12" s="338" t="s">
        <v>896</v>
      </c>
      <c r="J12" s="338" t="s">
        <v>896</v>
      </c>
      <c r="K12" s="77"/>
      <c r="L12" s="77"/>
      <c r="M12" s="77"/>
    </row>
    <row r="13" spans="1:13" ht="15">
      <c r="A13" s="250">
        <v>3</v>
      </c>
      <c r="B13" s="327" t="s">
        <v>881</v>
      </c>
      <c r="C13" s="338" t="s">
        <v>896</v>
      </c>
      <c r="D13" s="338" t="s">
        <v>896</v>
      </c>
      <c r="E13" s="338">
        <f>'AT-3'!F11</f>
        <v>173</v>
      </c>
      <c r="F13" s="338" t="s">
        <v>896</v>
      </c>
      <c r="G13" s="338" t="s">
        <v>896</v>
      </c>
      <c r="H13" s="338" t="s">
        <v>896</v>
      </c>
      <c r="I13" s="338" t="s">
        <v>896</v>
      </c>
      <c r="J13" s="338" t="s">
        <v>896</v>
      </c>
      <c r="K13" s="77"/>
      <c r="L13" s="77"/>
      <c r="M13" s="77"/>
    </row>
    <row r="14" spans="1:13" ht="15">
      <c r="A14" s="250">
        <v>4</v>
      </c>
      <c r="B14" s="327" t="s">
        <v>882</v>
      </c>
      <c r="C14" s="338" t="s">
        <v>896</v>
      </c>
      <c r="D14" s="338" t="s">
        <v>896</v>
      </c>
      <c r="E14" s="338">
        <f>'AT-3'!F12</f>
        <v>418</v>
      </c>
      <c r="F14" s="338" t="s">
        <v>896</v>
      </c>
      <c r="G14" s="338" t="s">
        <v>896</v>
      </c>
      <c r="H14" s="338" t="s">
        <v>896</v>
      </c>
      <c r="I14" s="338" t="s">
        <v>896</v>
      </c>
      <c r="J14" s="338" t="s">
        <v>896</v>
      </c>
      <c r="K14" s="77"/>
      <c r="L14" s="77"/>
      <c r="M14" s="77"/>
    </row>
    <row r="15" spans="1:13" ht="15">
      <c r="A15" s="250">
        <v>5</v>
      </c>
      <c r="B15" s="327" t="s">
        <v>883</v>
      </c>
      <c r="C15" s="338" t="s">
        <v>896</v>
      </c>
      <c r="D15" s="338" t="s">
        <v>896</v>
      </c>
      <c r="E15" s="338">
        <f>'AT-3'!F13</f>
        <v>551</v>
      </c>
      <c r="F15" s="338" t="s">
        <v>896</v>
      </c>
      <c r="G15" s="338" t="s">
        <v>896</v>
      </c>
      <c r="H15" s="338" t="s">
        <v>896</v>
      </c>
      <c r="I15" s="338" t="s">
        <v>896</v>
      </c>
      <c r="J15" s="338" t="s">
        <v>896</v>
      </c>
      <c r="K15" s="77"/>
      <c r="L15" s="77"/>
      <c r="M15" s="77"/>
    </row>
    <row r="16" spans="1:13" ht="15">
      <c r="A16" s="250">
        <v>6</v>
      </c>
      <c r="B16" s="327" t="s">
        <v>886</v>
      </c>
      <c r="C16" s="338" t="s">
        <v>896</v>
      </c>
      <c r="D16" s="338" t="s">
        <v>896</v>
      </c>
      <c r="E16" s="338">
        <f>'AT-3'!F14</f>
        <v>277</v>
      </c>
      <c r="F16" s="338" t="s">
        <v>896</v>
      </c>
      <c r="G16" s="338" t="s">
        <v>896</v>
      </c>
      <c r="H16" s="338" t="s">
        <v>896</v>
      </c>
      <c r="I16" s="338" t="s">
        <v>896</v>
      </c>
      <c r="J16" s="338" t="s">
        <v>896</v>
      </c>
      <c r="K16" s="77"/>
      <c r="L16" s="77"/>
      <c r="M16" s="77"/>
    </row>
    <row r="17" spans="1:13" ht="15">
      <c r="A17" s="250">
        <v>7</v>
      </c>
      <c r="B17" s="327" t="s">
        <v>895</v>
      </c>
      <c r="C17" s="338" t="s">
        <v>896</v>
      </c>
      <c r="D17" s="338" t="s">
        <v>896</v>
      </c>
      <c r="E17" s="338">
        <f>'AT-3'!F15</f>
        <v>194</v>
      </c>
      <c r="F17" s="338" t="s">
        <v>896</v>
      </c>
      <c r="G17" s="338" t="s">
        <v>896</v>
      </c>
      <c r="H17" s="338" t="s">
        <v>896</v>
      </c>
      <c r="I17" s="338" t="s">
        <v>896</v>
      </c>
      <c r="J17" s="338" t="s">
        <v>896</v>
      </c>
      <c r="K17" s="77"/>
      <c r="L17" s="77"/>
      <c r="M17" s="77"/>
    </row>
    <row r="18" spans="1:13" ht="15">
      <c r="A18" s="250">
        <v>8</v>
      </c>
      <c r="B18" s="327" t="s">
        <v>885</v>
      </c>
      <c r="C18" s="338" t="s">
        <v>896</v>
      </c>
      <c r="D18" s="338" t="s">
        <v>896</v>
      </c>
      <c r="E18" s="338">
        <f>'AT-3'!F16</f>
        <v>139</v>
      </c>
      <c r="F18" s="338" t="s">
        <v>896</v>
      </c>
      <c r="G18" s="338" t="s">
        <v>896</v>
      </c>
      <c r="H18" s="338" t="s">
        <v>896</v>
      </c>
      <c r="I18" s="338" t="s">
        <v>896</v>
      </c>
      <c r="J18" s="338" t="s">
        <v>896</v>
      </c>
      <c r="K18" s="77"/>
      <c r="L18" s="77"/>
      <c r="M18" s="77"/>
    </row>
    <row r="19" spans="1:13" ht="12.75">
      <c r="A19" s="8"/>
      <c r="B19" s="328" t="s">
        <v>16</v>
      </c>
      <c r="C19" s="338" t="s">
        <v>896</v>
      </c>
      <c r="D19" s="338" t="s">
        <v>896</v>
      </c>
      <c r="E19" s="283">
        <f>SUM(E11:E18)</f>
        <v>2524</v>
      </c>
      <c r="F19" s="338" t="s">
        <v>896</v>
      </c>
      <c r="G19" s="338" t="s">
        <v>896</v>
      </c>
      <c r="H19" s="338" t="s">
        <v>896</v>
      </c>
      <c r="I19" s="338" t="s">
        <v>896</v>
      </c>
      <c r="J19" s="338" t="s">
        <v>896</v>
      </c>
      <c r="K19" s="77"/>
      <c r="L19" s="77"/>
      <c r="M19" s="77"/>
    </row>
    <row r="20" spans="1:13" ht="12.75">
      <c r="A20" s="82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.75">
      <c r="A22" s="77" t="s">
        <v>118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.75">
      <c r="A23" s="77" t="s">
        <v>195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ht="12.75">
      <c r="A24" t="s">
        <v>119</v>
      </c>
    </row>
    <row r="25" spans="1:13" ht="12.75">
      <c r="A25" s="720" t="s">
        <v>120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</row>
    <row r="26" spans="1:13" ht="12.75">
      <c r="A26" s="725" t="s">
        <v>121</v>
      </c>
      <c r="B26" s="725"/>
      <c r="C26" s="725"/>
      <c r="D26" s="725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2.75">
      <c r="A27" s="116" t="s">
        <v>164</v>
      </c>
      <c r="B27" s="116"/>
      <c r="C27" s="116"/>
      <c r="D27" s="116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2.75">
      <c r="A28" s="116"/>
      <c r="B28" s="116"/>
      <c r="C28" s="116"/>
      <c r="D28" s="116"/>
      <c r="E28" s="77"/>
      <c r="F28" s="77"/>
      <c r="G28" s="77"/>
      <c r="H28" s="77"/>
      <c r="I28" s="77"/>
      <c r="J28" s="77"/>
      <c r="K28" s="77"/>
      <c r="L28" s="77"/>
      <c r="M28" s="77"/>
    </row>
    <row r="29" spans="1:10" ht="12.75">
      <c r="A29" s="13" t="s">
        <v>19</v>
      </c>
      <c r="B29" s="13"/>
      <c r="C29" s="13"/>
      <c r="D29" s="13"/>
      <c r="E29" s="13"/>
      <c r="F29" s="13"/>
      <c r="G29" s="13"/>
      <c r="I29" s="295" t="s">
        <v>890</v>
      </c>
      <c r="J29" s="14"/>
    </row>
    <row r="30" spans="9:10" ht="12.75">
      <c r="I30" s="295" t="s">
        <v>891</v>
      </c>
      <c r="J30" s="14"/>
    </row>
    <row r="31" spans="9:10" ht="12.75">
      <c r="I31" s="295" t="s">
        <v>892</v>
      </c>
      <c r="J31" s="14"/>
    </row>
    <row r="32" spans="8:10" ht="12.75">
      <c r="H32" s="28" t="s">
        <v>82</v>
      </c>
      <c r="J32" s="14"/>
    </row>
    <row r="33" s="77" customFormat="1" ht="12.75"/>
  </sheetData>
  <sheetProtection/>
  <mergeCells count="13">
    <mergeCell ref="K25:M25"/>
    <mergeCell ref="A8:A9"/>
    <mergeCell ref="B8:B9"/>
    <mergeCell ref="C8:J8"/>
    <mergeCell ref="C3:I3"/>
    <mergeCell ref="A25:D25"/>
    <mergeCell ref="E25:J25"/>
    <mergeCell ref="A26:D26"/>
    <mergeCell ref="D1:E1"/>
    <mergeCell ref="G1:J1"/>
    <mergeCell ref="A2:J2"/>
    <mergeCell ref="A4:J4"/>
    <mergeCell ref="A5:B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zoomScaleSheetLayoutView="76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667" t="s">
        <v>543</v>
      </c>
      <c r="M1" s="667"/>
      <c r="N1" s="86"/>
      <c r="O1" s="77"/>
      <c r="P1" s="77"/>
    </row>
    <row r="2" spans="1:16" ht="15.75">
      <c r="A2" s="580" t="s">
        <v>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77"/>
      <c r="O2" s="77"/>
      <c r="P2" s="77"/>
    </row>
    <row r="3" spans="1:16" ht="20.25">
      <c r="A3" s="581" t="s">
        <v>698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77"/>
      <c r="O3" s="77"/>
      <c r="P3" s="77"/>
    </row>
    <row r="4" spans="1:16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.75">
      <c r="A5" s="592" t="s">
        <v>542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77"/>
      <c r="O5" s="77"/>
      <c r="P5" s="77"/>
    </row>
    <row r="6" spans="1:16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2.75">
      <c r="A7" s="562" t="s">
        <v>888</v>
      </c>
      <c r="B7" s="562"/>
      <c r="C7" s="27"/>
      <c r="D7" s="27"/>
      <c r="E7" s="2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8">
      <c r="A8" s="80"/>
      <c r="B8" s="80"/>
      <c r="C8" s="80"/>
      <c r="D8" s="80"/>
      <c r="E8" s="80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26" ht="19.5" customHeight="1">
      <c r="A9" s="718" t="s">
        <v>2</v>
      </c>
      <c r="B9" s="718" t="s">
        <v>3</v>
      </c>
      <c r="C9" s="733" t="s">
        <v>116</v>
      </c>
      <c r="D9" s="733"/>
      <c r="E9" s="734"/>
      <c r="F9" s="732" t="s">
        <v>117</v>
      </c>
      <c r="G9" s="733"/>
      <c r="H9" s="733"/>
      <c r="I9" s="734"/>
      <c r="J9" s="732" t="s">
        <v>193</v>
      </c>
      <c r="K9" s="733"/>
      <c r="L9" s="733"/>
      <c r="M9" s="734"/>
      <c r="Y9" s="8"/>
      <c r="Z9" s="11"/>
    </row>
    <row r="10" spans="1:13" ht="45.75" customHeight="1">
      <c r="A10" s="718"/>
      <c r="B10" s="718"/>
      <c r="C10" s="346" t="s">
        <v>385</v>
      </c>
      <c r="D10" s="307" t="s">
        <v>382</v>
      </c>
      <c r="E10" s="346" t="s">
        <v>196</v>
      </c>
      <c r="F10" s="307" t="s">
        <v>380</v>
      </c>
      <c r="G10" s="346" t="s">
        <v>381</v>
      </c>
      <c r="H10" s="307" t="s">
        <v>382</v>
      </c>
      <c r="I10" s="346" t="s">
        <v>196</v>
      </c>
      <c r="J10" s="307" t="s">
        <v>384</v>
      </c>
      <c r="K10" s="346" t="s">
        <v>381</v>
      </c>
      <c r="L10" s="307" t="s">
        <v>382</v>
      </c>
      <c r="M10" s="281" t="s">
        <v>196</v>
      </c>
    </row>
    <row r="11" spans="1:13" s="13" customFormat="1" ht="12.75">
      <c r="A11" s="343">
        <v>1</v>
      </c>
      <c r="B11" s="343">
        <v>2</v>
      </c>
      <c r="C11" s="343">
        <v>3</v>
      </c>
      <c r="D11" s="343">
        <v>4</v>
      </c>
      <c r="E11" s="343">
        <v>5</v>
      </c>
      <c r="F11" s="343">
        <v>6</v>
      </c>
      <c r="G11" s="343">
        <v>7</v>
      </c>
      <c r="H11" s="343">
        <v>8</v>
      </c>
      <c r="I11" s="343">
        <v>9</v>
      </c>
      <c r="J11" s="343">
        <v>10</v>
      </c>
      <c r="K11" s="343">
        <v>11</v>
      </c>
      <c r="L11" s="343">
        <v>12</v>
      </c>
      <c r="M11" s="343">
        <v>13</v>
      </c>
    </row>
    <row r="12" spans="1:13" ht="15">
      <c r="A12" s="250">
        <v>1</v>
      </c>
      <c r="B12" s="327" t="s">
        <v>879</v>
      </c>
      <c r="C12" s="338" t="s">
        <v>894</v>
      </c>
      <c r="D12" s="338" t="s">
        <v>894</v>
      </c>
      <c r="E12" s="338" t="s">
        <v>894</v>
      </c>
      <c r="F12" s="338" t="s">
        <v>894</v>
      </c>
      <c r="G12" s="338" t="s">
        <v>894</v>
      </c>
      <c r="H12" s="338" t="s">
        <v>894</v>
      </c>
      <c r="I12" s="338" t="s">
        <v>894</v>
      </c>
      <c r="J12" s="338" t="s">
        <v>894</v>
      </c>
      <c r="K12" s="338" t="s">
        <v>894</v>
      </c>
      <c r="L12" s="338" t="s">
        <v>894</v>
      </c>
      <c r="M12" s="338" t="s">
        <v>894</v>
      </c>
    </row>
    <row r="13" spans="1:13" ht="15">
      <c r="A13" s="250">
        <v>2</v>
      </c>
      <c r="B13" s="327" t="s">
        <v>880</v>
      </c>
      <c r="C13" s="338" t="s">
        <v>894</v>
      </c>
      <c r="D13" s="338" t="s">
        <v>894</v>
      </c>
      <c r="E13" s="338" t="s">
        <v>894</v>
      </c>
      <c r="F13" s="338" t="s">
        <v>894</v>
      </c>
      <c r="G13" s="338" t="s">
        <v>894</v>
      </c>
      <c r="H13" s="338" t="s">
        <v>894</v>
      </c>
      <c r="I13" s="338" t="s">
        <v>894</v>
      </c>
      <c r="J13" s="338" t="s">
        <v>894</v>
      </c>
      <c r="K13" s="338" t="s">
        <v>894</v>
      </c>
      <c r="L13" s="338" t="s">
        <v>894</v>
      </c>
      <c r="M13" s="338" t="s">
        <v>894</v>
      </c>
    </row>
    <row r="14" spans="1:13" ht="15">
      <c r="A14" s="250">
        <v>3</v>
      </c>
      <c r="B14" s="327" t="s">
        <v>881</v>
      </c>
      <c r="C14" s="338" t="s">
        <v>894</v>
      </c>
      <c r="D14" s="338" t="s">
        <v>894</v>
      </c>
      <c r="E14" s="338" t="s">
        <v>894</v>
      </c>
      <c r="F14" s="338" t="s">
        <v>894</v>
      </c>
      <c r="G14" s="338" t="s">
        <v>894</v>
      </c>
      <c r="H14" s="338" t="s">
        <v>894</v>
      </c>
      <c r="I14" s="338" t="s">
        <v>894</v>
      </c>
      <c r="J14" s="338" t="s">
        <v>894</v>
      </c>
      <c r="K14" s="338" t="s">
        <v>894</v>
      </c>
      <c r="L14" s="338" t="s">
        <v>894</v>
      </c>
      <c r="M14" s="338" t="s">
        <v>894</v>
      </c>
    </row>
    <row r="15" spans="1:13" ht="15">
      <c r="A15" s="250">
        <v>4</v>
      </c>
      <c r="B15" s="327" t="s">
        <v>882</v>
      </c>
      <c r="C15" s="338" t="s">
        <v>894</v>
      </c>
      <c r="D15" s="338" t="s">
        <v>894</v>
      </c>
      <c r="E15" s="338" t="s">
        <v>894</v>
      </c>
      <c r="F15" s="338" t="s">
        <v>894</v>
      </c>
      <c r="G15" s="338" t="s">
        <v>894</v>
      </c>
      <c r="H15" s="338" t="s">
        <v>894</v>
      </c>
      <c r="I15" s="338" t="s">
        <v>894</v>
      </c>
      <c r="J15" s="338" t="s">
        <v>894</v>
      </c>
      <c r="K15" s="338" t="s">
        <v>894</v>
      </c>
      <c r="L15" s="338" t="s">
        <v>894</v>
      </c>
      <c r="M15" s="338" t="s">
        <v>894</v>
      </c>
    </row>
    <row r="16" spans="1:13" ht="15">
      <c r="A16" s="250">
        <v>5</v>
      </c>
      <c r="B16" s="327" t="s">
        <v>883</v>
      </c>
      <c r="C16" s="338" t="s">
        <v>894</v>
      </c>
      <c r="D16" s="338" t="s">
        <v>894</v>
      </c>
      <c r="E16" s="338" t="s">
        <v>894</v>
      </c>
      <c r="F16" s="338" t="s">
        <v>894</v>
      </c>
      <c r="G16" s="338" t="s">
        <v>894</v>
      </c>
      <c r="H16" s="338" t="s">
        <v>894</v>
      </c>
      <c r="I16" s="338" t="s">
        <v>894</v>
      </c>
      <c r="J16" s="338" t="s">
        <v>894</v>
      </c>
      <c r="K16" s="338" t="s">
        <v>894</v>
      </c>
      <c r="L16" s="338" t="s">
        <v>894</v>
      </c>
      <c r="M16" s="338" t="s">
        <v>894</v>
      </c>
    </row>
    <row r="17" spans="1:13" ht="15">
      <c r="A17" s="250">
        <v>6</v>
      </c>
      <c r="B17" s="327" t="s">
        <v>886</v>
      </c>
      <c r="C17" s="338" t="s">
        <v>894</v>
      </c>
      <c r="D17" s="338" t="s">
        <v>894</v>
      </c>
      <c r="E17" s="338" t="s">
        <v>894</v>
      </c>
      <c r="F17" s="338" t="s">
        <v>894</v>
      </c>
      <c r="G17" s="338" t="s">
        <v>894</v>
      </c>
      <c r="H17" s="338" t="s">
        <v>894</v>
      </c>
      <c r="I17" s="338" t="s">
        <v>894</v>
      </c>
      <c r="J17" s="338" t="s">
        <v>894</v>
      </c>
      <c r="K17" s="338" t="s">
        <v>894</v>
      </c>
      <c r="L17" s="338" t="s">
        <v>894</v>
      </c>
      <c r="M17" s="338" t="s">
        <v>894</v>
      </c>
    </row>
    <row r="18" spans="1:13" ht="15">
      <c r="A18" s="250">
        <v>7</v>
      </c>
      <c r="B18" s="327" t="s">
        <v>895</v>
      </c>
      <c r="C18" s="338" t="s">
        <v>894</v>
      </c>
      <c r="D18" s="338" t="s">
        <v>894</v>
      </c>
      <c r="E18" s="338" t="s">
        <v>894</v>
      </c>
      <c r="F18" s="338" t="s">
        <v>894</v>
      </c>
      <c r="G18" s="338" t="s">
        <v>894</v>
      </c>
      <c r="H18" s="338" t="s">
        <v>894</v>
      </c>
      <c r="I18" s="338" t="s">
        <v>894</v>
      </c>
      <c r="J18" s="338" t="s">
        <v>894</v>
      </c>
      <c r="K18" s="338" t="s">
        <v>894</v>
      </c>
      <c r="L18" s="338" t="s">
        <v>894</v>
      </c>
      <c r="M18" s="338" t="s">
        <v>894</v>
      </c>
    </row>
    <row r="19" spans="1:13" ht="15">
      <c r="A19" s="250">
        <v>8</v>
      </c>
      <c r="B19" s="327" t="s">
        <v>885</v>
      </c>
      <c r="C19" s="338" t="s">
        <v>894</v>
      </c>
      <c r="D19" s="338" t="s">
        <v>894</v>
      </c>
      <c r="E19" s="338" t="s">
        <v>894</v>
      </c>
      <c r="F19" s="338" t="s">
        <v>894</v>
      </c>
      <c r="G19" s="338" t="s">
        <v>894</v>
      </c>
      <c r="H19" s="338" t="s">
        <v>894</v>
      </c>
      <c r="I19" s="338" t="s">
        <v>894</v>
      </c>
      <c r="J19" s="338" t="s">
        <v>894</v>
      </c>
      <c r="K19" s="338" t="s">
        <v>894</v>
      </c>
      <c r="L19" s="338" t="s">
        <v>894</v>
      </c>
      <c r="M19" s="338" t="s">
        <v>894</v>
      </c>
    </row>
    <row r="20" spans="1:13" ht="12.75">
      <c r="A20" s="8"/>
      <c r="B20" s="328" t="s">
        <v>16</v>
      </c>
      <c r="C20" s="338" t="s">
        <v>894</v>
      </c>
      <c r="D20" s="338" t="s">
        <v>894</v>
      </c>
      <c r="E20" s="338" t="s">
        <v>894</v>
      </c>
      <c r="F20" s="338" t="s">
        <v>894</v>
      </c>
      <c r="G20" s="338" t="s">
        <v>894</v>
      </c>
      <c r="H20" s="338" t="s">
        <v>894</v>
      </c>
      <c r="I20" s="338" t="s">
        <v>894</v>
      </c>
      <c r="J20" s="338" t="s">
        <v>894</v>
      </c>
      <c r="K20" s="338" t="s">
        <v>894</v>
      </c>
      <c r="L20" s="338" t="s">
        <v>894</v>
      </c>
      <c r="M20" s="338" t="s">
        <v>894</v>
      </c>
    </row>
    <row r="21" spans="1:16" ht="12.75">
      <c r="A21" s="82"/>
      <c r="B21" s="82"/>
      <c r="C21" s="82"/>
      <c r="D21" s="82"/>
      <c r="E21" s="82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5" spans="1:16" ht="12.75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89"/>
      <c r="N25" s="720"/>
      <c r="O25" s="720"/>
      <c r="P25" s="720"/>
    </row>
    <row r="26" spans="1:19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3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L27" s="295" t="s">
        <v>890</v>
      </c>
      <c r="M27" s="14"/>
    </row>
    <row r="28" spans="12:13" ht="12.75">
      <c r="L28" s="295" t="s">
        <v>891</v>
      </c>
      <c r="M28" s="14"/>
    </row>
    <row r="29" spans="12:13" ht="12.75">
      <c r="L29" s="295" t="s">
        <v>892</v>
      </c>
      <c r="M29" s="14"/>
    </row>
    <row r="30" spans="11:13" ht="12.75">
      <c r="K30" s="28" t="s">
        <v>82</v>
      </c>
      <c r="M30" s="14"/>
    </row>
    <row r="31" s="77" customFormat="1" ht="12.75"/>
  </sheetData>
  <sheetProtection/>
  <mergeCells count="12">
    <mergeCell ref="L1:M1"/>
    <mergeCell ref="A2:M2"/>
    <mergeCell ref="A3:M3"/>
    <mergeCell ref="A5:M5"/>
    <mergeCell ref="A7:B7"/>
    <mergeCell ref="A9:A10"/>
    <mergeCell ref="B9:B10"/>
    <mergeCell ref="F9:I9"/>
    <mergeCell ref="J9:M9"/>
    <mergeCell ref="A25:L25"/>
    <mergeCell ref="N25:P25"/>
    <mergeCell ref="C9:E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4" zoomScalePageLayoutView="0" workbookViewId="0" topLeftCell="A1">
      <selection activeCell="A1" sqref="A1:I1"/>
    </sheetView>
  </sheetViews>
  <sheetFormatPr defaultColWidth="9.140625" defaultRowHeight="12.75"/>
  <cols>
    <col min="1" max="1" width="5.8515625" style="0" customWidth="1"/>
    <col min="2" max="2" width="11.00390625" style="0" customWidth="1"/>
    <col min="6" max="6" width="13.421875" style="0" customWidth="1"/>
    <col min="7" max="7" width="14.8515625" style="0" customWidth="1"/>
    <col min="8" max="8" width="10.0039062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735" t="s">
        <v>522</v>
      </c>
      <c r="K1" s="735"/>
    </row>
    <row r="2" spans="1:11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7" customHeight="1">
      <c r="A4" s="736" t="s">
        <v>830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</row>
    <row r="5" spans="1:12" ht="15">
      <c r="A5" s="172" t="s">
        <v>887</v>
      </c>
      <c r="B5" s="172"/>
      <c r="C5" s="172"/>
      <c r="D5" s="172"/>
      <c r="E5" s="172"/>
      <c r="F5" s="172"/>
      <c r="G5" s="172"/>
      <c r="H5" s="172"/>
      <c r="I5" s="171"/>
      <c r="J5" s="681" t="s">
        <v>776</v>
      </c>
      <c r="K5" s="681"/>
      <c r="L5" s="681"/>
    </row>
    <row r="6" spans="1:11" ht="15">
      <c r="A6" s="710" t="s">
        <v>2</v>
      </c>
      <c r="B6" s="710" t="s">
        <v>3</v>
      </c>
      <c r="C6" s="710" t="s">
        <v>294</v>
      </c>
      <c r="D6" s="710" t="s">
        <v>295</v>
      </c>
      <c r="E6" s="710"/>
      <c r="F6" s="710"/>
      <c r="G6" s="710"/>
      <c r="H6" s="710"/>
      <c r="I6" s="737" t="s">
        <v>296</v>
      </c>
      <c r="J6" s="738"/>
      <c r="K6" s="739"/>
    </row>
    <row r="7" spans="1:11" ht="90">
      <c r="A7" s="710"/>
      <c r="B7" s="710"/>
      <c r="C7" s="710"/>
      <c r="D7" s="333" t="s">
        <v>297</v>
      </c>
      <c r="E7" s="333" t="s">
        <v>196</v>
      </c>
      <c r="F7" s="333" t="s">
        <v>445</v>
      </c>
      <c r="G7" s="333" t="s">
        <v>298</v>
      </c>
      <c r="H7" s="333" t="s">
        <v>419</v>
      </c>
      <c r="I7" s="333" t="s">
        <v>299</v>
      </c>
      <c r="J7" s="333" t="s">
        <v>300</v>
      </c>
      <c r="K7" s="333" t="s">
        <v>301</v>
      </c>
    </row>
    <row r="8" spans="1:11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335" t="s">
        <v>263</v>
      </c>
      <c r="H8" s="335" t="s">
        <v>264</v>
      </c>
      <c r="I8" s="335" t="s">
        <v>283</v>
      </c>
      <c r="J8" s="335" t="s">
        <v>284</v>
      </c>
      <c r="K8" s="335" t="s">
        <v>285</v>
      </c>
    </row>
    <row r="9" spans="1:11" ht="15">
      <c r="A9" s="250">
        <v>1</v>
      </c>
      <c r="B9" s="327" t="s">
        <v>879</v>
      </c>
      <c r="C9" s="128" t="s">
        <v>896</v>
      </c>
      <c r="D9" s="128" t="s">
        <v>896</v>
      </c>
      <c r="E9" s="128" t="s">
        <v>896</v>
      </c>
      <c r="F9" s="128" t="s">
        <v>896</v>
      </c>
      <c r="G9" s="128" t="s">
        <v>896</v>
      </c>
      <c r="H9" s="128" t="s">
        <v>896</v>
      </c>
      <c r="I9" s="128" t="s">
        <v>896</v>
      </c>
      <c r="J9" s="128" t="s">
        <v>896</v>
      </c>
      <c r="K9" s="128" t="s">
        <v>896</v>
      </c>
    </row>
    <row r="10" spans="1:11" ht="15">
      <c r="A10" s="250">
        <v>2</v>
      </c>
      <c r="B10" s="327" t="s">
        <v>880</v>
      </c>
      <c r="C10" s="128" t="s">
        <v>896</v>
      </c>
      <c r="D10" s="128" t="s">
        <v>896</v>
      </c>
      <c r="E10" s="128" t="s">
        <v>896</v>
      </c>
      <c r="F10" s="128" t="s">
        <v>896</v>
      </c>
      <c r="G10" s="128" t="s">
        <v>896</v>
      </c>
      <c r="H10" s="128" t="s">
        <v>896</v>
      </c>
      <c r="I10" s="128" t="s">
        <v>896</v>
      </c>
      <c r="J10" s="128" t="s">
        <v>896</v>
      </c>
      <c r="K10" s="128" t="s">
        <v>896</v>
      </c>
    </row>
    <row r="11" spans="1:11" ht="15">
      <c r="A11" s="250">
        <v>3</v>
      </c>
      <c r="B11" s="327" t="s">
        <v>881</v>
      </c>
      <c r="C11" s="128" t="s">
        <v>896</v>
      </c>
      <c r="D11" s="128" t="s">
        <v>896</v>
      </c>
      <c r="E11" s="128" t="s">
        <v>896</v>
      </c>
      <c r="F11" s="128" t="s">
        <v>896</v>
      </c>
      <c r="G11" s="128" t="s">
        <v>896</v>
      </c>
      <c r="H11" s="128" t="s">
        <v>896</v>
      </c>
      <c r="I11" s="128" t="s">
        <v>896</v>
      </c>
      <c r="J11" s="128" t="s">
        <v>896</v>
      </c>
      <c r="K11" s="128" t="s">
        <v>896</v>
      </c>
    </row>
    <row r="12" spans="1:11" ht="15">
      <c r="A12" s="250">
        <v>4</v>
      </c>
      <c r="B12" s="327" t="s">
        <v>882</v>
      </c>
      <c r="C12" s="128" t="s">
        <v>896</v>
      </c>
      <c r="D12" s="128" t="s">
        <v>896</v>
      </c>
      <c r="E12" s="128" t="s">
        <v>896</v>
      </c>
      <c r="F12" s="128" t="s">
        <v>896</v>
      </c>
      <c r="G12" s="128" t="s">
        <v>896</v>
      </c>
      <c r="H12" s="128" t="s">
        <v>896</v>
      </c>
      <c r="I12" s="128" t="s">
        <v>896</v>
      </c>
      <c r="J12" s="128" t="s">
        <v>896</v>
      </c>
      <c r="K12" s="128" t="s">
        <v>896</v>
      </c>
    </row>
    <row r="13" spans="1:11" ht="15">
      <c r="A13" s="250">
        <v>5</v>
      </c>
      <c r="B13" s="327" t="s">
        <v>883</v>
      </c>
      <c r="C13" s="128" t="s">
        <v>896</v>
      </c>
      <c r="D13" s="128" t="s">
        <v>896</v>
      </c>
      <c r="E13" s="128" t="s">
        <v>896</v>
      </c>
      <c r="F13" s="128" t="s">
        <v>896</v>
      </c>
      <c r="G13" s="128" t="s">
        <v>896</v>
      </c>
      <c r="H13" s="128" t="s">
        <v>896</v>
      </c>
      <c r="I13" s="128" t="s">
        <v>896</v>
      </c>
      <c r="J13" s="128" t="s">
        <v>896</v>
      </c>
      <c r="K13" s="128" t="s">
        <v>896</v>
      </c>
    </row>
    <row r="14" spans="1:11" ht="15">
      <c r="A14" s="250">
        <v>6</v>
      </c>
      <c r="B14" s="327" t="s">
        <v>886</v>
      </c>
      <c r="C14" s="128" t="s">
        <v>896</v>
      </c>
      <c r="D14" s="128" t="s">
        <v>896</v>
      </c>
      <c r="E14" s="128" t="s">
        <v>896</v>
      </c>
      <c r="F14" s="128" t="s">
        <v>896</v>
      </c>
      <c r="G14" s="128" t="s">
        <v>896</v>
      </c>
      <c r="H14" s="128" t="s">
        <v>896</v>
      </c>
      <c r="I14" s="128" t="s">
        <v>896</v>
      </c>
      <c r="J14" s="128" t="s">
        <v>896</v>
      </c>
      <c r="K14" s="128" t="s">
        <v>896</v>
      </c>
    </row>
    <row r="15" spans="1:11" ht="15">
      <c r="A15" s="250">
        <v>7</v>
      </c>
      <c r="B15" s="327" t="s">
        <v>895</v>
      </c>
      <c r="C15" s="128" t="s">
        <v>896</v>
      </c>
      <c r="D15" s="128" t="s">
        <v>896</v>
      </c>
      <c r="E15" s="128" t="s">
        <v>896</v>
      </c>
      <c r="F15" s="128" t="s">
        <v>896</v>
      </c>
      <c r="G15" s="128" t="s">
        <v>896</v>
      </c>
      <c r="H15" s="128" t="s">
        <v>896</v>
      </c>
      <c r="I15" s="128" t="s">
        <v>896</v>
      </c>
      <c r="J15" s="128" t="s">
        <v>896</v>
      </c>
      <c r="K15" s="128" t="s">
        <v>896</v>
      </c>
    </row>
    <row r="16" spans="1:11" ht="15">
      <c r="A16" s="250">
        <v>8</v>
      </c>
      <c r="B16" s="327" t="s">
        <v>885</v>
      </c>
      <c r="C16" s="128" t="s">
        <v>896</v>
      </c>
      <c r="D16" s="128" t="s">
        <v>896</v>
      </c>
      <c r="E16" s="128" t="s">
        <v>896</v>
      </c>
      <c r="F16" s="128" t="s">
        <v>896</v>
      </c>
      <c r="G16" s="128" t="s">
        <v>896</v>
      </c>
      <c r="H16" s="128" t="s">
        <v>896</v>
      </c>
      <c r="I16" s="128" t="s">
        <v>896</v>
      </c>
      <c r="J16" s="128" t="s">
        <v>896</v>
      </c>
      <c r="K16" s="128" t="s">
        <v>896</v>
      </c>
    </row>
    <row r="17" spans="1:11" ht="12.75">
      <c r="A17" s="8"/>
      <c r="B17" s="328" t="s">
        <v>16</v>
      </c>
      <c r="C17" s="128" t="s">
        <v>896</v>
      </c>
      <c r="D17" s="128" t="s">
        <v>896</v>
      </c>
      <c r="E17" s="128" t="s">
        <v>896</v>
      </c>
      <c r="F17" s="128" t="s">
        <v>896</v>
      </c>
      <c r="G17" s="128" t="s">
        <v>896</v>
      </c>
      <c r="H17" s="128" t="s">
        <v>896</v>
      </c>
      <c r="I17" s="128" t="s">
        <v>896</v>
      </c>
      <c r="J17" s="128" t="s">
        <v>896</v>
      </c>
      <c r="K17" s="128" t="s">
        <v>896</v>
      </c>
    </row>
    <row r="19" ht="12.75">
      <c r="A19" s="13" t="s">
        <v>446</v>
      </c>
    </row>
    <row r="20" ht="12.75">
      <c r="A20" s="13"/>
    </row>
    <row r="21" ht="12.75">
      <c r="A21" s="13"/>
    </row>
    <row r="22" ht="12.75">
      <c r="A22" s="13"/>
    </row>
    <row r="24" spans="1:11" ht="12.75">
      <c r="A24" s="13" t="s">
        <v>19</v>
      </c>
      <c r="B24" s="13"/>
      <c r="C24" s="13"/>
      <c r="D24" s="13"/>
      <c r="E24" s="13"/>
      <c r="F24" s="13"/>
      <c r="G24" s="13"/>
      <c r="H24" s="13"/>
      <c r="J24" s="295" t="s">
        <v>890</v>
      </c>
      <c r="K24" s="14"/>
    </row>
    <row r="25" spans="10:11" ht="12.75">
      <c r="J25" s="295" t="s">
        <v>891</v>
      </c>
      <c r="K25" s="14"/>
    </row>
    <row r="26" spans="10:11" ht="12.75">
      <c r="J26" s="295" t="s">
        <v>892</v>
      </c>
      <c r="K26" s="14"/>
    </row>
    <row r="27" spans="9:11" ht="12.75">
      <c r="I27" s="28" t="s">
        <v>82</v>
      </c>
      <c r="K27" s="14"/>
    </row>
    <row r="28" s="77" customFormat="1" ht="12.75"/>
  </sheetData>
  <sheetProtection/>
  <mergeCells count="10"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SheetLayoutView="80" zoomScalePageLayoutView="0" workbookViewId="0" topLeftCell="A1">
      <selection activeCell="A1" sqref="A1:N1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607" t="s">
        <v>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206" t="s">
        <v>524</v>
      </c>
    </row>
    <row r="2" spans="1:15" ht="21">
      <c r="A2" s="608" t="s">
        <v>698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</row>
    <row r="3" spans="1:11" ht="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5" ht="18">
      <c r="A4" s="607" t="s">
        <v>523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1:15" ht="15">
      <c r="A5" s="172" t="s">
        <v>887</v>
      </c>
      <c r="B5" s="172"/>
      <c r="C5" s="172"/>
      <c r="D5" s="172"/>
      <c r="E5" s="172"/>
      <c r="F5" s="172"/>
      <c r="G5" s="172"/>
      <c r="H5" s="172"/>
      <c r="I5" s="172"/>
      <c r="J5" s="172"/>
      <c r="K5" s="171"/>
      <c r="M5" s="681" t="s">
        <v>776</v>
      </c>
      <c r="N5" s="681"/>
      <c r="O5" s="681"/>
    </row>
    <row r="6" spans="1:15" ht="44.25" customHeight="1">
      <c r="A6" s="710" t="s">
        <v>2</v>
      </c>
      <c r="B6" s="710" t="s">
        <v>3</v>
      </c>
      <c r="C6" s="710" t="s">
        <v>302</v>
      </c>
      <c r="D6" s="714" t="s">
        <v>303</v>
      </c>
      <c r="E6" s="714" t="s">
        <v>304</v>
      </c>
      <c r="F6" s="714" t="s">
        <v>305</v>
      </c>
      <c r="G6" s="714" t="s">
        <v>306</v>
      </c>
      <c r="H6" s="710" t="s">
        <v>307</v>
      </c>
      <c r="I6" s="710"/>
      <c r="J6" s="710" t="s">
        <v>308</v>
      </c>
      <c r="K6" s="710"/>
      <c r="L6" s="710" t="s">
        <v>309</v>
      </c>
      <c r="M6" s="710"/>
      <c r="N6" s="710" t="s">
        <v>310</v>
      </c>
      <c r="O6" s="710"/>
    </row>
    <row r="7" spans="1:15" ht="54" customHeight="1">
      <c r="A7" s="710"/>
      <c r="B7" s="710"/>
      <c r="C7" s="710"/>
      <c r="D7" s="715"/>
      <c r="E7" s="715"/>
      <c r="F7" s="715"/>
      <c r="G7" s="715"/>
      <c r="H7" s="333" t="s">
        <v>311</v>
      </c>
      <c r="I7" s="333" t="s">
        <v>312</v>
      </c>
      <c r="J7" s="333" t="s">
        <v>311</v>
      </c>
      <c r="K7" s="333" t="s">
        <v>312</v>
      </c>
      <c r="L7" s="333" t="s">
        <v>311</v>
      </c>
      <c r="M7" s="333" t="s">
        <v>312</v>
      </c>
      <c r="N7" s="333" t="s">
        <v>311</v>
      </c>
      <c r="O7" s="333" t="s">
        <v>312</v>
      </c>
    </row>
    <row r="8" spans="1:15" ht="15">
      <c r="A8" s="335" t="s">
        <v>257</v>
      </c>
      <c r="B8" s="335" t="s">
        <v>258</v>
      </c>
      <c r="C8" s="335" t="s">
        <v>259</v>
      </c>
      <c r="D8" s="335" t="s">
        <v>260</v>
      </c>
      <c r="E8" s="335" t="s">
        <v>261</v>
      </c>
      <c r="F8" s="335" t="s">
        <v>262</v>
      </c>
      <c r="G8" s="335" t="s">
        <v>263</v>
      </c>
      <c r="H8" s="335" t="s">
        <v>264</v>
      </c>
      <c r="I8" s="335" t="s">
        <v>283</v>
      </c>
      <c r="J8" s="335" t="s">
        <v>284</v>
      </c>
      <c r="K8" s="335" t="s">
        <v>285</v>
      </c>
      <c r="L8" s="335" t="s">
        <v>313</v>
      </c>
      <c r="M8" s="335" t="s">
        <v>314</v>
      </c>
      <c r="N8" s="335" t="s">
        <v>315</v>
      </c>
      <c r="O8" s="335" t="s">
        <v>316</v>
      </c>
    </row>
    <row r="9" spans="1:15" ht="15">
      <c r="A9" s="250">
        <v>1</v>
      </c>
      <c r="B9" s="327" t="s">
        <v>879</v>
      </c>
      <c r="C9" s="128" t="s">
        <v>896</v>
      </c>
      <c r="D9" s="128" t="s">
        <v>896</v>
      </c>
      <c r="E9" s="128" t="s">
        <v>896</v>
      </c>
      <c r="F9" s="128" t="s">
        <v>896</v>
      </c>
      <c r="G9" s="128" t="s">
        <v>896</v>
      </c>
      <c r="H9" s="128" t="s">
        <v>896</v>
      </c>
      <c r="I9" s="128" t="s">
        <v>896</v>
      </c>
      <c r="J9" s="128" t="s">
        <v>896</v>
      </c>
      <c r="K9" s="128" t="s">
        <v>896</v>
      </c>
      <c r="L9" s="128" t="s">
        <v>896</v>
      </c>
      <c r="M9" s="128" t="s">
        <v>896</v>
      </c>
      <c r="N9" s="128" t="s">
        <v>896</v>
      </c>
      <c r="O9" s="128" t="s">
        <v>896</v>
      </c>
    </row>
    <row r="10" spans="1:15" ht="15">
      <c r="A10" s="250">
        <v>2</v>
      </c>
      <c r="B10" s="327" t="s">
        <v>880</v>
      </c>
      <c r="C10" s="128" t="s">
        <v>896</v>
      </c>
      <c r="D10" s="128" t="s">
        <v>896</v>
      </c>
      <c r="E10" s="128" t="s">
        <v>896</v>
      </c>
      <c r="F10" s="128" t="s">
        <v>896</v>
      </c>
      <c r="G10" s="128" t="s">
        <v>896</v>
      </c>
      <c r="H10" s="128" t="s">
        <v>896</v>
      </c>
      <c r="I10" s="128" t="s">
        <v>896</v>
      </c>
      <c r="J10" s="128" t="s">
        <v>896</v>
      </c>
      <c r="K10" s="128" t="s">
        <v>896</v>
      </c>
      <c r="L10" s="128" t="s">
        <v>896</v>
      </c>
      <c r="M10" s="128" t="s">
        <v>896</v>
      </c>
      <c r="N10" s="128" t="s">
        <v>896</v>
      </c>
      <c r="O10" s="128" t="s">
        <v>896</v>
      </c>
    </row>
    <row r="11" spans="1:15" ht="15">
      <c r="A11" s="250">
        <v>3</v>
      </c>
      <c r="B11" s="327" t="s">
        <v>881</v>
      </c>
      <c r="C11" s="128" t="s">
        <v>896</v>
      </c>
      <c r="D11" s="128" t="s">
        <v>896</v>
      </c>
      <c r="E11" s="128" t="s">
        <v>896</v>
      </c>
      <c r="F11" s="128" t="s">
        <v>896</v>
      </c>
      <c r="G11" s="128" t="s">
        <v>896</v>
      </c>
      <c r="H11" s="128" t="s">
        <v>896</v>
      </c>
      <c r="I11" s="128" t="s">
        <v>896</v>
      </c>
      <c r="J11" s="128" t="s">
        <v>896</v>
      </c>
      <c r="K11" s="128" t="s">
        <v>896</v>
      </c>
      <c r="L11" s="128" t="s">
        <v>896</v>
      </c>
      <c r="M11" s="128" t="s">
        <v>896</v>
      </c>
      <c r="N11" s="128" t="s">
        <v>896</v>
      </c>
      <c r="O11" s="128" t="s">
        <v>896</v>
      </c>
    </row>
    <row r="12" spans="1:15" ht="15">
      <c r="A12" s="250">
        <v>4</v>
      </c>
      <c r="B12" s="327" t="s">
        <v>882</v>
      </c>
      <c r="C12" s="128" t="s">
        <v>896</v>
      </c>
      <c r="D12" s="128" t="s">
        <v>896</v>
      </c>
      <c r="E12" s="128" t="s">
        <v>896</v>
      </c>
      <c r="F12" s="128" t="s">
        <v>896</v>
      </c>
      <c r="G12" s="128" t="s">
        <v>896</v>
      </c>
      <c r="H12" s="128" t="s">
        <v>896</v>
      </c>
      <c r="I12" s="128" t="s">
        <v>896</v>
      </c>
      <c r="J12" s="128" t="s">
        <v>896</v>
      </c>
      <c r="K12" s="128" t="s">
        <v>896</v>
      </c>
      <c r="L12" s="128" t="s">
        <v>896</v>
      </c>
      <c r="M12" s="128" t="s">
        <v>896</v>
      </c>
      <c r="N12" s="128" t="s">
        <v>896</v>
      </c>
      <c r="O12" s="128" t="s">
        <v>896</v>
      </c>
    </row>
    <row r="13" spans="1:15" ht="15">
      <c r="A13" s="250">
        <v>5</v>
      </c>
      <c r="B13" s="327" t="s">
        <v>883</v>
      </c>
      <c r="C13" s="128" t="s">
        <v>896</v>
      </c>
      <c r="D13" s="128" t="s">
        <v>896</v>
      </c>
      <c r="E13" s="128" t="s">
        <v>896</v>
      </c>
      <c r="F13" s="128" t="s">
        <v>896</v>
      </c>
      <c r="G13" s="128" t="s">
        <v>896</v>
      </c>
      <c r="H13" s="128" t="s">
        <v>896</v>
      </c>
      <c r="I13" s="128" t="s">
        <v>896</v>
      </c>
      <c r="J13" s="128" t="s">
        <v>896</v>
      </c>
      <c r="K13" s="128" t="s">
        <v>896</v>
      </c>
      <c r="L13" s="128" t="s">
        <v>896</v>
      </c>
      <c r="M13" s="128" t="s">
        <v>896</v>
      </c>
      <c r="N13" s="128" t="s">
        <v>896</v>
      </c>
      <c r="O13" s="128" t="s">
        <v>896</v>
      </c>
    </row>
    <row r="14" spans="1:15" ht="15">
      <c r="A14" s="250">
        <v>6</v>
      </c>
      <c r="B14" s="327" t="s">
        <v>886</v>
      </c>
      <c r="C14" s="128" t="s">
        <v>896</v>
      </c>
      <c r="D14" s="128" t="s">
        <v>896</v>
      </c>
      <c r="E14" s="128" t="s">
        <v>896</v>
      </c>
      <c r="F14" s="128" t="s">
        <v>896</v>
      </c>
      <c r="G14" s="128" t="s">
        <v>896</v>
      </c>
      <c r="H14" s="128" t="s">
        <v>896</v>
      </c>
      <c r="I14" s="128" t="s">
        <v>896</v>
      </c>
      <c r="J14" s="128" t="s">
        <v>896</v>
      </c>
      <c r="K14" s="128" t="s">
        <v>896</v>
      </c>
      <c r="L14" s="128" t="s">
        <v>896</v>
      </c>
      <c r="M14" s="128" t="s">
        <v>896</v>
      </c>
      <c r="N14" s="128" t="s">
        <v>896</v>
      </c>
      <c r="O14" s="128" t="s">
        <v>896</v>
      </c>
    </row>
    <row r="15" spans="1:15" ht="15">
      <c r="A15" s="250">
        <v>7</v>
      </c>
      <c r="B15" s="327" t="s">
        <v>895</v>
      </c>
      <c r="C15" s="128" t="s">
        <v>896</v>
      </c>
      <c r="D15" s="128" t="s">
        <v>896</v>
      </c>
      <c r="E15" s="128" t="s">
        <v>896</v>
      </c>
      <c r="F15" s="128" t="s">
        <v>896</v>
      </c>
      <c r="G15" s="128" t="s">
        <v>896</v>
      </c>
      <c r="H15" s="128" t="s">
        <v>896</v>
      </c>
      <c r="I15" s="128" t="s">
        <v>896</v>
      </c>
      <c r="J15" s="128" t="s">
        <v>896</v>
      </c>
      <c r="K15" s="128" t="s">
        <v>896</v>
      </c>
      <c r="L15" s="128" t="s">
        <v>896</v>
      </c>
      <c r="M15" s="128" t="s">
        <v>896</v>
      </c>
      <c r="N15" s="128" t="s">
        <v>896</v>
      </c>
      <c r="O15" s="128" t="s">
        <v>896</v>
      </c>
    </row>
    <row r="16" spans="1:15" ht="15">
      <c r="A16" s="250">
        <v>8</v>
      </c>
      <c r="B16" s="327" t="s">
        <v>885</v>
      </c>
      <c r="C16" s="128" t="s">
        <v>896</v>
      </c>
      <c r="D16" s="128" t="s">
        <v>896</v>
      </c>
      <c r="E16" s="128" t="s">
        <v>896</v>
      </c>
      <c r="F16" s="128" t="s">
        <v>896</v>
      </c>
      <c r="G16" s="128" t="s">
        <v>896</v>
      </c>
      <c r="H16" s="128" t="s">
        <v>896</v>
      </c>
      <c r="I16" s="128" t="s">
        <v>896</v>
      </c>
      <c r="J16" s="128" t="s">
        <v>896</v>
      </c>
      <c r="K16" s="128" t="s">
        <v>896</v>
      </c>
      <c r="L16" s="128" t="s">
        <v>896</v>
      </c>
      <c r="M16" s="128" t="s">
        <v>896</v>
      </c>
      <c r="N16" s="128" t="s">
        <v>896</v>
      </c>
      <c r="O16" s="128" t="s">
        <v>896</v>
      </c>
    </row>
    <row r="17" spans="1:15" ht="12.75">
      <c r="A17" s="8"/>
      <c r="B17" s="328" t="s">
        <v>16</v>
      </c>
      <c r="C17" s="128" t="s">
        <v>896</v>
      </c>
      <c r="D17" s="128" t="s">
        <v>896</v>
      </c>
      <c r="E17" s="128" t="s">
        <v>896</v>
      </c>
      <c r="F17" s="128" t="s">
        <v>896</v>
      </c>
      <c r="G17" s="128" t="s">
        <v>896</v>
      </c>
      <c r="H17" s="128" t="s">
        <v>896</v>
      </c>
      <c r="I17" s="128" t="s">
        <v>896</v>
      </c>
      <c r="J17" s="128" t="s">
        <v>896</v>
      </c>
      <c r="K17" s="128" t="s">
        <v>896</v>
      </c>
      <c r="L17" s="128" t="s">
        <v>896</v>
      </c>
      <c r="M17" s="128" t="s">
        <v>896</v>
      </c>
      <c r="N17" s="128" t="s">
        <v>896</v>
      </c>
      <c r="O17" s="128" t="s">
        <v>896</v>
      </c>
    </row>
    <row r="18" spans="1:15" ht="12.75">
      <c r="A18" s="11"/>
      <c r="B18" s="481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</row>
    <row r="19" spans="1:15" ht="12.75">
      <c r="A19" s="11"/>
      <c r="B19" s="481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</row>
    <row r="20" spans="1:15" ht="12.75">
      <c r="A20" s="11"/>
      <c r="B20" s="481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</row>
    <row r="21" spans="1:15" ht="12.75">
      <c r="A21" s="11"/>
      <c r="B21" s="481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</row>
    <row r="23" spans="1:15" ht="12.75">
      <c r="A23" s="13" t="s"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N23" s="295" t="s">
        <v>890</v>
      </c>
      <c r="O23" s="14"/>
    </row>
    <row r="24" spans="14:15" ht="12.75">
      <c r="N24" s="295" t="s">
        <v>891</v>
      </c>
      <c r="O24" s="14"/>
    </row>
    <row r="25" spans="14:15" ht="12.75">
      <c r="N25" s="295" t="s">
        <v>892</v>
      </c>
      <c r="O25" s="14"/>
    </row>
    <row r="26" spans="13:15" ht="12.75">
      <c r="M26" s="28" t="s">
        <v>82</v>
      </c>
      <c r="O26" s="14"/>
    </row>
  </sheetData>
  <sheetProtection/>
  <mergeCells count="15"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A1:N1"/>
    <mergeCell ref="A2:O2"/>
    <mergeCell ref="M5:O5"/>
    <mergeCell ref="A6:A7"/>
    <mergeCell ref="B6:B7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zoomScale="85" zoomScaleNormal="85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18" width="7.003906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558"/>
      <c r="H2" s="558"/>
      <c r="I2" s="558"/>
      <c r="J2" s="558"/>
      <c r="K2" s="558"/>
      <c r="L2" s="558"/>
      <c r="M2" s="558"/>
      <c r="N2" s="558"/>
      <c r="O2" s="558"/>
      <c r="P2" s="1"/>
      <c r="Q2" s="1"/>
      <c r="R2" s="1"/>
      <c r="T2" s="42" t="s">
        <v>57</v>
      </c>
    </row>
    <row r="3" spans="1:22" ht="15">
      <c r="A3" s="512" t="s">
        <v>55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</row>
    <row r="4" spans="1:256" ht="15.75">
      <c r="A4" s="516" t="s">
        <v>698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6" spans="1:22" ht="15">
      <c r="A6" s="569" t="s">
        <v>737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1" ht="15.75">
      <c r="A7" s="562" t="s">
        <v>888</v>
      </c>
      <c r="B7" s="562"/>
      <c r="C7" s="562"/>
      <c r="D7" s="27"/>
      <c r="E7" s="27"/>
      <c r="F7" s="27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21:256" ht="15">
      <c r="U8" s="573" t="s">
        <v>457</v>
      </c>
      <c r="V8" s="573"/>
      <c r="W8" s="14"/>
      <c r="X8" s="14"/>
      <c r="Y8" s="14"/>
      <c r="Z8" s="14"/>
      <c r="AA8" s="14"/>
      <c r="AB8" s="567"/>
      <c r="AC8" s="567"/>
      <c r="AD8" s="567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.75" customHeight="1">
      <c r="A9" s="578" t="s">
        <v>2</v>
      </c>
      <c r="B9" s="578" t="s">
        <v>107</v>
      </c>
      <c r="C9" s="552" t="s">
        <v>151</v>
      </c>
      <c r="D9" s="553"/>
      <c r="E9" s="553"/>
      <c r="F9" s="554"/>
      <c r="G9" s="570" t="s">
        <v>780</v>
      </c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2"/>
      <c r="S9" s="574" t="s">
        <v>242</v>
      </c>
      <c r="T9" s="575"/>
      <c r="U9" s="575"/>
      <c r="V9" s="575"/>
      <c r="W9" s="108"/>
      <c r="X9" s="108"/>
      <c r="Y9" s="108"/>
      <c r="Z9" s="108"/>
      <c r="AA9" s="108"/>
      <c r="AB9" s="108"/>
      <c r="AC9" s="108"/>
      <c r="AD9" s="10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579"/>
      <c r="B10" s="579"/>
      <c r="C10" s="555"/>
      <c r="D10" s="556"/>
      <c r="E10" s="556"/>
      <c r="F10" s="557"/>
      <c r="G10" s="524" t="s">
        <v>172</v>
      </c>
      <c r="H10" s="546"/>
      <c r="I10" s="546"/>
      <c r="J10" s="525"/>
      <c r="K10" s="524" t="s">
        <v>173</v>
      </c>
      <c r="L10" s="546"/>
      <c r="M10" s="546"/>
      <c r="N10" s="525"/>
      <c r="O10" s="527" t="s">
        <v>16</v>
      </c>
      <c r="P10" s="527"/>
      <c r="Q10" s="527"/>
      <c r="R10" s="527"/>
      <c r="S10" s="576"/>
      <c r="T10" s="577"/>
      <c r="U10" s="577"/>
      <c r="V10" s="577"/>
      <c r="W10" s="108"/>
      <c r="X10" s="108"/>
      <c r="Y10" s="108"/>
      <c r="Z10" s="108"/>
      <c r="AA10" s="108"/>
      <c r="AB10" s="108"/>
      <c r="AC10" s="108"/>
      <c r="AD10" s="10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38.25">
      <c r="A11" s="136"/>
      <c r="B11" s="136"/>
      <c r="C11" s="135" t="s">
        <v>243</v>
      </c>
      <c r="D11" s="135" t="s">
        <v>244</v>
      </c>
      <c r="E11" s="135" t="s">
        <v>245</v>
      </c>
      <c r="F11" s="135" t="s">
        <v>88</v>
      </c>
      <c r="G11" s="135" t="s">
        <v>243</v>
      </c>
      <c r="H11" s="135" t="s">
        <v>244</v>
      </c>
      <c r="I11" s="135" t="s">
        <v>245</v>
      </c>
      <c r="J11" s="135" t="s">
        <v>16</v>
      </c>
      <c r="K11" s="135" t="s">
        <v>243</v>
      </c>
      <c r="L11" s="135" t="s">
        <v>244</v>
      </c>
      <c r="M11" s="135" t="s">
        <v>245</v>
      </c>
      <c r="N11" s="135" t="s">
        <v>88</v>
      </c>
      <c r="O11" s="135" t="s">
        <v>243</v>
      </c>
      <c r="P11" s="135" t="s">
        <v>244</v>
      </c>
      <c r="Q11" s="135" t="s">
        <v>245</v>
      </c>
      <c r="R11" s="135" t="s">
        <v>16</v>
      </c>
      <c r="S11" s="5" t="s">
        <v>453</v>
      </c>
      <c r="T11" s="5" t="s">
        <v>454</v>
      </c>
      <c r="U11" s="5" t="s">
        <v>455</v>
      </c>
      <c r="V11" s="221" t="s">
        <v>456</v>
      </c>
      <c r="W11" s="108"/>
      <c r="X11" s="108"/>
      <c r="Y11" s="108"/>
      <c r="Z11" s="108"/>
      <c r="AA11" s="108"/>
      <c r="AB11" s="108"/>
      <c r="AC11" s="108"/>
      <c r="AD11" s="108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23">
        <v>1</v>
      </c>
      <c r="B12" s="137">
        <v>2</v>
      </c>
      <c r="C12" s="123">
        <v>3</v>
      </c>
      <c r="D12" s="123">
        <v>4</v>
      </c>
      <c r="E12" s="137">
        <v>5</v>
      </c>
      <c r="F12" s="123">
        <v>6</v>
      </c>
      <c r="G12" s="123">
        <v>7</v>
      </c>
      <c r="H12" s="137">
        <v>8</v>
      </c>
      <c r="I12" s="123">
        <v>9</v>
      </c>
      <c r="J12" s="123">
        <v>10</v>
      </c>
      <c r="K12" s="137">
        <v>11</v>
      </c>
      <c r="L12" s="123">
        <v>12</v>
      </c>
      <c r="M12" s="123">
        <v>13</v>
      </c>
      <c r="N12" s="137">
        <v>14</v>
      </c>
      <c r="O12" s="123">
        <v>15</v>
      </c>
      <c r="P12" s="123">
        <v>16</v>
      </c>
      <c r="Q12" s="137">
        <v>17</v>
      </c>
      <c r="R12" s="123">
        <v>18</v>
      </c>
      <c r="S12" s="123">
        <v>19</v>
      </c>
      <c r="T12" s="137">
        <v>20</v>
      </c>
      <c r="U12" s="123">
        <v>21</v>
      </c>
      <c r="V12" s="123">
        <v>22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25.5">
      <c r="A13" s="16"/>
      <c r="B13" s="139" t="s">
        <v>230</v>
      </c>
      <c r="C13" s="16"/>
      <c r="D13" s="16"/>
      <c r="E13" s="16"/>
      <c r="F13" s="218"/>
      <c r="G13" s="7"/>
      <c r="H13" s="7"/>
      <c r="I13" s="7"/>
      <c r="J13" s="218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3">
        <v>1</v>
      </c>
      <c r="B14" s="139" t="s">
        <v>178</v>
      </c>
      <c r="C14" s="16">
        <v>0</v>
      </c>
      <c r="D14" s="16">
        <v>0</v>
      </c>
      <c r="E14" s="7">
        <v>95.25522449349597</v>
      </c>
      <c r="F14" s="463">
        <f>SUM(C14:E14)</f>
        <v>95.25522449349597</v>
      </c>
      <c r="G14" s="16">
        <v>0</v>
      </c>
      <c r="H14" s="16">
        <v>0</v>
      </c>
      <c r="I14" s="7">
        <v>87.89</v>
      </c>
      <c r="J14" s="463">
        <f>SUM(G14:I14)</f>
        <v>87.89</v>
      </c>
      <c r="K14" s="218">
        <v>0</v>
      </c>
      <c r="L14" s="218">
        <v>0</v>
      </c>
      <c r="M14" s="7">
        <v>0</v>
      </c>
      <c r="N14" s="463">
        <f>SUM(K14:M14)</f>
        <v>0</v>
      </c>
      <c r="O14" s="7">
        <f aca="true" t="shared" si="0" ref="O14:R18">G14+K14</f>
        <v>0</v>
      </c>
      <c r="P14" s="7">
        <f t="shared" si="0"/>
        <v>0</v>
      </c>
      <c r="Q14" s="7">
        <f t="shared" si="0"/>
        <v>87.89</v>
      </c>
      <c r="R14" s="7">
        <f t="shared" si="0"/>
        <v>87.89</v>
      </c>
      <c r="S14" s="7">
        <f aca="true" t="shared" si="1" ref="S14:V18">C14-O14</f>
        <v>0</v>
      </c>
      <c r="T14" s="7">
        <f t="shared" si="1"/>
        <v>0</v>
      </c>
      <c r="U14" s="7">
        <f t="shared" si="1"/>
        <v>7.3652244934959725</v>
      </c>
      <c r="V14" s="7">
        <f t="shared" si="1"/>
        <v>7.3652244934959725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8" ht="12.75">
      <c r="A15" s="3">
        <v>2</v>
      </c>
      <c r="B15" s="140" t="s">
        <v>123</v>
      </c>
      <c r="C15" s="16">
        <v>0</v>
      </c>
      <c r="D15" s="16">
        <v>0</v>
      </c>
      <c r="E15" s="8">
        <v>1179.412151566975</v>
      </c>
      <c r="F15" s="463">
        <f>SUM(C15:E15)</f>
        <v>1179.412151566975</v>
      </c>
      <c r="G15" s="16">
        <v>0</v>
      </c>
      <c r="H15" s="16">
        <v>0</v>
      </c>
      <c r="I15" s="8">
        <v>1124.42</v>
      </c>
      <c r="J15" s="463">
        <f>SUM(G15:I15)</f>
        <v>1124.42</v>
      </c>
      <c r="K15" s="218">
        <v>0</v>
      </c>
      <c r="L15" s="218">
        <v>0</v>
      </c>
      <c r="M15" s="8">
        <v>166.18</v>
      </c>
      <c r="N15" s="463">
        <f>SUM(K15:M15)</f>
        <v>166.18</v>
      </c>
      <c r="O15" s="7">
        <f t="shared" si="0"/>
        <v>0</v>
      </c>
      <c r="P15" s="7">
        <f t="shared" si="0"/>
        <v>0</v>
      </c>
      <c r="Q15" s="7">
        <f t="shared" si="0"/>
        <v>1290.6000000000001</v>
      </c>
      <c r="R15" s="7">
        <f t="shared" si="0"/>
        <v>1290.6000000000001</v>
      </c>
      <c r="S15" s="7">
        <f t="shared" si="1"/>
        <v>0</v>
      </c>
      <c r="T15" s="7">
        <f t="shared" si="1"/>
        <v>0</v>
      </c>
      <c r="U15" s="7">
        <f t="shared" si="1"/>
        <v>-111.18784843302524</v>
      </c>
      <c r="V15" s="7">
        <f t="shared" si="1"/>
        <v>-111.18784843302524</v>
      </c>
      <c r="Y15" s="562"/>
      <c r="Z15" s="562"/>
      <c r="AA15" s="562"/>
      <c r="AB15" s="562"/>
    </row>
    <row r="16" spans="1:22" ht="25.5">
      <c r="A16" s="3">
        <v>3</v>
      </c>
      <c r="B16" s="139" t="s">
        <v>124</v>
      </c>
      <c r="C16" s="16">
        <v>0</v>
      </c>
      <c r="D16" s="16">
        <v>0</v>
      </c>
      <c r="E16" s="8">
        <v>126.05441374639304</v>
      </c>
      <c r="F16" s="463">
        <f>SUM(C16:E16)</f>
        <v>126.05441374639304</v>
      </c>
      <c r="G16" s="16">
        <v>0</v>
      </c>
      <c r="H16" s="16">
        <v>0</v>
      </c>
      <c r="I16" s="8">
        <v>444.5799999999999</v>
      </c>
      <c r="J16" s="463">
        <f>SUM(G16:I16)</f>
        <v>444.5799999999999</v>
      </c>
      <c r="K16" s="218">
        <v>0</v>
      </c>
      <c r="L16" s="218">
        <v>0</v>
      </c>
      <c r="M16" s="8">
        <v>271.96999999999997</v>
      </c>
      <c r="N16" s="463">
        <f>SUM(K16:M16)</f>
        <v>271.96999999999997</v>
      </c>
      <c r="O16" s="7">
        <f t="shared" si="0"/>
        <v>0</v>
      </c>
      <c r="P16" s="7">
        <f t="shared" si="0"/>
        <v>0</v>
      </c>
      <c r="Q16" s="7">
        <f t="shared" si="0"/>
        <v>716.55</v>
      </c>
      <c r="R16" s="7">
        <f t="shared" si="0"/>
        <v>716.55</v>
      </c>
      <c r="S16" s="7">
        <f t="shared" si="1"/>
        <v>0</v>
      </c>
      <c r="T16" s="7">
        <f t="shared" si="1"/>
        <v>0</v>
      </c>
      <c r="U16" s="7">
        <f t="shared" si="1"/>
        <v>-590.4955862536069</v>
      </c>
      <c r="V16" s="7">
        <f t="shared" si="1"/>
        <v>-590.4955862536069</v>
      </c>
    </row>
    <row r="17" spans="1:22" ht="12.75">
      <c r="A17" s="3">
        <v>4</v>
      </c>
      <c r="B17" s="140" t="s">
        <v>125</v>
      </c>
      <c r="C17" s="16">
        <v>0</v>
      </c>
      <c r="D17" s="16">
        <v>0</v>
      </c>
      <c r="E17" s="8">
        <v>33.669392216523555</v>
      </c>
      <c r="F17" s="463">
        <f>SUM(C17:E17)</f>
        <v>33.669392216523555</v>
      </c>
      <c r="G17" s="16">
        <v>0</v>
      </c>
      <c r="H17" s="16">
        <v>0</v>
      </c>
      <c r="I17" s="8">
        <v>115.97</v>
      </c>
      <c r="J17" s="463">
        <f>SUM(G17:I17)</f>
        <v>115.97</v>
      </c>
      <c r="K17" s="218">
        <v>0</v>
      </c>
      <c r="L17" s="218">
        <v>0</v>
      </c>
      <c r="M17" s="8">
        <v>0</v>
      </c>
      <c r="N17" s="463">
        <f>SUM(K17:M17)</f>
        <v>0</v>
      </c>
      <c r="O17" s="7">
        <f t="shared" si="0"/>
        <v>0</v>
      </c>
      <c r="P17" s="7">
        <f t="shared" si="0"/>
        <v>0</v>
      </c>
      <c r="Q17" s="7">
        <f t="shared" si="0"/>
        <v>115.97</v>
      </c>
      <c r="R17" s="7">
        <f t="shared" si="0"/>
        <v>115.97</v>
      </c>
      <c r="S17" s="7">
        <f t="shared" si="1"/>
        <v>0</v>
      </c>
      <c r="T17" s="7">
        <f t="shared" si="1"/>
        <v>0</v>
      </c>
      <c r="U17" s="7">
        <f t="shared" si="1"/>
        <v>-82.30060778347644</v>
      </c>
      <c r="V17" s="7">
        <f t="shared" si="1"/>
        <v>-82.30060778347644</v>
      </c>
    </row>
    <row r="18" spans="1:22" ht="25.5">
      <c r="A18" s="3">
        <v>5</v>
      </c>
      <c r="B18" s="139" t="s">
        <v>126</v>
      </c>
      <c r="C18" s="16">
        <v>0</v>
      </c>
      <c r="D18" s="16">
        <v>0</v>
      </c>
      <c r="E18" s="8">
        <v>469.8</v>
      </c>
      <c r="F18" s="463">
        <f>SUM(C18:E18)</f>
        <v>469.8</v>
      </c>
      <c r="G18" s="16">
        <v>0</v>
      </c>
      <c r="H18" s="16">
        <v>0</v>
      </c>
      <c r="I18" s="8">
        <v>34.47</v>
      </c>
      <c r="J18" s="463">
        <f>SUM(G18:I18)</f>
        <v>34.47</v>
      </c>
      <c r="K18" s="8"/>
      <c r="L18" s="8"/>
      <c r="M18" s="8">
        <v>0</v>
      </c>
      <c r="N18" s="463">
        <f>SUM(K18:M18)</f>
        <v>0</v>
      </c>
      <c r="O18" s="7">
        <f t="shared" si="0"/>
        <v>0</v>
      </c>
      <c r="P18" s="7">
        <f t="shared" si="0"/>
        <v>0</v>
      </c>
      <c r="Q18" s="7">
        <f t="shared" si="0"/>
        <v>34.47</v>
      </c>
      <c r="R18" s="7">
        <f t="shared" si="0"/>
        <v>34.47</v>
      </c>
      <c r="S18" s="7">
        <f t="shared" si="1"/>
        <v>0</v>
      </c>
      <c r="T18" s="7">
        <f t="shared" si="1"/>
        <v>0</v>
      </c>
      <c r="U18" s="7">
        <f t="shared" si="1"/>
        <v>435.33000000000004</v>
      </c>
      <c r="V18" s="7">
        <f t="shared" si="1"/>
        <v>435.33000000000004</v>
      </c>
    </row>
    <row r="19" spans="1:22" s="14" customFormat="1" ht="12.75">
      <c r="A19" s="217"/>
      <c r="B19" s="230" t="s">
        <v>88</v>
      </c>
      <c r="C19" s="25">
        <f aca="true" t="shared" si="2" ref="C19:H19">SUM(C14:C18)</f>
        <v>0</v>
      </c>
      <c r="D19" s="25">
        <f t="shared" si="2"/>
        <v>0</v>
      </c>
      <c r="E19" s="25">
        <f t="shared" si="2"/>
        <v>1904.1911820233875</v>
      </c>
      <c r="F19" s="25">
        <f t="shared" si="2"/>
        <v>1904.1911820233875</v>
      </c>
      <c r="G19" s="25">
        <f t="shared" si="2"/>
        <v>0</v>
      </c>
      <c r="H19" s="25">
        <f t="shared" si="2"/>
        <v>0</v>
      </c>
      <c r="I19" s="25">
        <f aca="true" t="shared" si="3" ref="I19:V19">SUM(I14:I18)</f>
        <v>1807.3300000000002</v>
      </c>
      <c r="J19" s="25">
        <f t="shared" si="3"/>
        <v>1807.3300000000002</v>
      </c>
      <c r="K19" s="25">
        <f t="shared" si="3"/>
        <v>0</v>
      </c>
      <c r="L19" s="25">
        <f t="shared" si="3"/>
        <v>0</v>
      </c>
      <c r="M19" s="25">
        <f t="shared" si="3"/>
        <v>438.15</v>
      </c>
      <c r="N19" s="25">
        <f t="shared" si="3"/>
        <v>438.15</v>
      </c>
      <c r="O19" s="25">
        <f t="shared" si="3"/>
        <v>0</v>
      </c>
      <c r="P19" s="25">
        <f t="shared" si="3"/>
        <v>0</v>
      </c>
      <c r="Q19" s="25">
        <f t="shared" si="3"/>
        <v>2245.4799999999996</v>
      </c>
      <c r="R19" s="25">
        <f t="shared" si="3"/>
        <v>2245.4799999999996</v>
      </c>
      <c r="S19" s="25">
        <f t="shared" si="3"/>
        <v>0</v>
      </c>
      <c r="T19" s="25">
        <f t="shared" si="3"/>
        <v>0</v>
      </c>
      <c r="U19" s="25">
        <f t="shared" si="3"/>
        <v>-341.2888179766127</v>
      </c>
      <c r="V19" s="25">
        <f t="shared" si="3"/>
        <v>-341.2888179766127</v>
      </c>
    </row>
    <row r="20" spans="1:22" ht="25.5">
      <c r="A20" s="3"/>
      <c r="B20" s="141" t="s">
        <v>231</v>
      </c>
      <c r="C20" s="8"/>
      <c r="D20" s="8"/>
      <c r="E20" s="8"/>
      <c r="F20" s="219"/>
      <c r="G20" s="8"/>
      <c r="H20" s="8"/>
      <c r="I20" s="8"/>
      <c r="J20" s="21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3">
        <v>6</v>
      </c>
      <c r="B21" s="139" t="s">
        <v>180</v>
      </c>
      <c r="C21" s="8"/>
      <c r="D21" s="8"/>
      <c r="E21" s="8">
        <v>81.9</v>
      </c>
      <c r="F21" s="219"/>
      <c r="G21" s="8"/>
      <c r="H21" s="8"/>
      <c r="I21" s="8">
        <v>81.9</v>
      </c>
      <c r="J21" s="219"/>
      <c r="K21" s="8"/>
      <c r="L21" s="8"/>
      <c r="M21" s="8"/>
      <c r="N21" s="8"/>
      <c r="O21" s="8"/>
      <c r="P21" s="8"/>
      <c r="Q21" s="8"/>
      <c r="R21" s="8"/>
      <c r="S21" s="7">
        <f>C21-O21</f>
        <v>0</v>
      </c>
      <c r="T21" s="7">
        <f>D21-P21</f>
        <v>0</v>
      </c>
      <c r="U21" s="7">
        <f>E21-Q21</f>
        <v>81.9</v>
      </c>
      <c r="V21" s="7">
        <f>F21-R21</f>
        <v>0</v>
      </c>
    </row>
    <row r="22" spans="1:22" ht="12.75">
      <c r="A22" s="3">
        <v>7</v>
      </c>
      <c r="B22" s="140" t="s">
        <v>128</v>
      </c>
      <c r="C22" s="8"/>
      <c r="D22" s="8"/>
      <c r="E22" s="8">
        <v>30.4</v>
      </c>
      <c r="F22" s="219"/>
      <c r="G22" s="8"/>
      <c r="H22" s="8"/>
      <c r="I22" s="8"/>
      <c r="J22" s="21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8"/>
      <c r="B23" s="140" t="s">
        <v>88</v>
      </c>
      <c r="C23" s="8"/>
      <c r="D23" s="8"/>
      <c r="E23" s="8">
        <f>SUM(E21:E22)</f>
        <v>112.30000000000001</v>
      </c>
      <c r="F23" s="8">
        <f aca="true" t="shared" si="4" ref="F23:V23">SUM(F21:F22)</f>
        <v>0</v>
      </c>
      <c r="G23" s="8">
        <f t="shared" si="4"/>
        <v>0</v>
      </c>
      <c r="H23" s="8">
        <f t="shared" si="4"/>
        <v>0</v>
      </c>
      <c r="I23" s="8">
        <f t="shared" si="4"/>
        <v>81.9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8">
        <f t="shared" si="4"/>
        <v>0</v>
      </c>
      <c r="R23" s="8">
        <f t="shared" si="4"/>
        <v>0</v>
      </c>
      <c r="S23" s="8">
        <f t="shared" si="4"/>
        <v>0</v>
      </c>
      <c r="T23" s="8">
        <f t="shared" si="4"/>
        <v>0</v>
      </c>
      <c r="U23" s="8">
        <f t="shared" si="4"/>
        <v>81.9</v>
      </c>
      <c r="V23" s="8">
        <f t="shared" si="4"/>
        <v>0</v>
      </c>
    </row>
    <row r="24" spans="1:22" ht="12.75">
      <c r="A24" s="8"/>
      <c r="B24" s="140" t="s">
        <v>33</v>
      </c>
      <c r="C24" s="8"/>
      <c r="D24" s="8"/>
      <c r="E24" s="25">
        <f>E23+E19</f>
        <v>2016.4911820233874</v>
      </c>
      <c r="F24" s="25">
        <f aca="true" t="shared" si="5" ref="F24:V24">F23+F19</f>
        <v>1904.1911820233875</v>
      </c>
      <c r="G24" s="25">
        <f t="shared" si="5"/>
        <v>0</v>
      </c>
      <c r="H24" s="25">
        <f t="shared" si="5"/>
        <v>0</v>
      </c>
      <c r="I24" s="25">
        <f t="shared" si="5"/>
        <v>1889.2300000000002</v>
      </c>
      <c r="J24" s="25">
        <f t="shared" si="5"/>
        <v>1807.3300000000002</v>
      </c>
      <c r="K24" s="25">
        <f t="shared" si="5"/>
        <v>0</v>
      </c>
      <c r="L24" s="25">
        <f t="shared" si="5"/>
        <v>0</v>
      </c>
      <c r="M24" s="25">
        <f t="shared" si="5"/>
        <v>438.15</v>
      </c>
      <c r="N24" s="25">
        <f t="shared" si="5"/>
        <v>438.15</v>
      </c>
      <c r="O24" s="25">
        <f t="shared" si="5"/>
        <v>0</v>
      </c>
      <c r="P24" s="25">
        <f t="shared" si="5"/>
        <v>0</v>
      </c>
      <c r="Q24" s="25">
        <f t="shared" si="5"/>
        <v>2245.4799999999996</v>
      </c>
      <c r="R24" s="25">
        <f t="shared" si="5"/>
        <v>2245.4799999999996</v>
      </c>
      <c r="S24" s="25">
        <f t="shared" si="5"/>
        <v>0</v>
      </c>
      <c r="T24" s="25">
        <f t="shared" si="5"/>
        <v>0</v>
      </c>
      <c r="U24" s="25">
        <f t="shared" si="5"/>
        <v>-259.3888179766127</v>
      </c>
      <c r="V24" s="25">
        <f t="shared" si="5"/>
        <v>-341.2888179766127</v>
      </c>
    </row>
    <row r="25" spans="1:22" ht="12.75">
      <c r="A25" s="11"/>
      <c r="B25" s="421"/>
      <c r="C25" s="11"/>
      <c r="D25" s="11"/>
      <c r="E25" s="11"/>
      <c r="F25" s="422"/>
      <c r="G25" s="11"/>
      <c r="H25" s="11"/>
      <c r="I25" s="11"/>
      <c r="J25" s="42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421"/>
      <c r="C26" s="11"/>
      <c r="D26" s="11"/>
      <c r="E26" s="11"/>
      <c r="F26" s="422"/>
      <c r="G26" s="11"/>
      <c r="H26" s="11"/>
      <c r="I26" s="11"/>
      <c r="J26" s="42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421"/>
      <c r="C27" s="11"/>
      <c r="D27" s="11"/>
      <c r="E27" s="11"/>
      <c r="F27" s="422"/>
      <c r="G27" s="11"/>
      <c r="H27" s="11"/>
      <c r="I27" s="11"/>
      <c r="J27" s="42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421"/>
      <c r="C28" s="11"/>
      <c r="D28" s="11"/>
      <c r="E28" s="11"/>
      <c r="F28" s="422"/>
      <c r="G28" s="11"/>
      <c r="H28" s="11"/>
      <c r="I28" s="11"/>
      <c r="J28" s="42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1"/>
      <c r="B29" s="421"/>
      <c r="C29" s="11"/>
      <c r="D29" s="11"/>
      <c r="E29" s="11"/>
      <c r="F29" s="422"/>
      <c r="G29" s="11"/>
      <c r="H29" s="11"/>
      <c r="I29" s="11"/>
      <c r="J29" s="42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"/>
      <c r="B30" s="421"/>
      <c r="C30" s="11"/>
      <c r="D30" s="11"/>
      <c r="E30" s="11"/>
      <c r="F30" s="422"/>
      <c r="G30" s="11"/>
      <c r="H30" s="11"/>
      <c r="I30" s="11"/>
      <c r="J30" s="42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2" ht="12.75">
      <c r="A32" t="s">
        <v>19</v>
      </c>
    </row>
    <row r="33" ht="12.75">
      <c r="T33" s="295" t="s">
        <v>890</v>
      </c>
    </row>
    <row r="34" ht="12.75">
      <c r="T34" s="295" t="s">
        <v>891</v>
      </c>
    </row>
    <row r="35" ht="12.75">
      <c r="T35" s="295" t="s">
        <v>892</v>
      </c>
    </row>
    <row r="36" ht="12.75">
      <c r="S36" s="13" t="s">
        <v>82</v>
      </c>
    </row>
  </sheetData>
  <sheetProtection/>
  <mergeCells count="16">
    <mergeCell ref="G2:O2"/>
    <mergeCell ref="A7:C7"/>
    <mergeCell ref="A3:V3"/>
    <mergeCell ref="Y15:AB15"/>
    <mergeCell ref="AB8:AD8"/>
    <mergeCell ref="A9:A10"/>
    <mergeCell ref="B9:B10"/>
    <mergeCell ref="C9:F10"/>
    <mergeCell ref="G10:J10"/>
    <mergeCell ref="K10:N10"/>
    <mergeCell ref="A4:V4"/>
    <mergeCell ref="A6:V6"/>
    <mergeCell ref="O10:R10"/>
    <mergeCell ref="G9:R9"/>
    <mergeCell ref="U8:V8"/>
    <mergeCell ref="S9:V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6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175" customWidth="1"/>
    <col min="2" max="2" width="16.421875" style="175" customWidth="1"/>
    <col min="3" max="3" width="12.00390625" style="175" customWidth="1"/>
    <col min="4" max="4" width="15.140625" style="175" customWidth="1"/>
    <col min="5" max="16" width="9.140625" style="175" customWidth="1"/>
    <col min="17" max="16384" width="9.140625" style="175" customWidth="1"/>
  </cols>
  <sheetData>
    <row r="1" spans="8:12" ht="12.75">
      <c r="H1" s="740"/>
      <c r="I1" s="740"/>
      <c r="L1" s="178" t="s">
        <v>525</v>
      </c>
    </row>
    <row r="2" spans="4:12" ht="12.75">
      <c r="D2" s="740" t="s">
        <v>477</v>
      </c>
      <c r="E2" s="740"/>
      <c r="F2" s="740"/>
      <c r="G2" s="740"/>
      <c r="H2" s="177"/>
      <c r="I2" s="177"/>
      <c r="L2" s="178"/>
    </row>
    <row r="3" spans="1:13" s="179" customFormat="1" ht="15.75">
      <c r="A3" s="741" t="s">
        <v>701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3" s="179" customFormat="1" ht="20.25" customHeight="1">
      <c r="A4" s="741" t="s">
        <v>767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6" spans="1:9" ht="12.75">
      <c r="A6" s="180" t="s">
        <v>888</v>
      </c>
      <c r="B6" s="181"/>
      <c r="C6" s="181"/>
      <c r="D6" s="181"/>
      <c r="E6" s="181"/>
      <c r="F6" s="181"/>
      <c r="G6" s="181"/>
      <c r="H6" s="181"/>
      <c r="I6" s="181"/>
    </row>
    <row r="8" spans="1:16" s="182" customFormat="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677" t="s">
        <v>776</v>
      </c>
      <c r="L8" s="677"/>
      <c r="M8" s="677"/>
      <c r="N8" s="677"/>
      <c r="O8" s="677"/>
      <c r="P8" s="677"/>
    </row>
    <row r="9" spans="1:16" s="182" customFormat="1" ht="20.25" customHeight="1">
      <c r="A9" s="714" t="s">
        <v>2</v>
      </c>
      <c r="B9" s="714" t="s">
        <v>3</v>
      </c>
      <c r="C9" s="697" t="s">
        <v>266</v>
      </c>
      <c r="D9" s="697" t="s">
        <v>267</v>
      </c>
      <c r="E9" s="743" t="s">
        <v>268</v>
      </c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</row>
    <row r="10" spans="1:16" s="182" customFormat="1" ht="35.25" customHeight="1">
      <c r="A10" s="742"/>
      <c r="B10" s="742"/>
      <c r="C10" s="698"/>
      <c r="D10" s="698"/>
      <c r="E10" s="253" t="s">
        <v>793</v>
      </c>
      <c r="F10" s="253" t="s">
        <v>269</v>
      </c>
      <c r="G10" s="253" t="s">
        <v>270</v>
      </c>
      <c r="H10" s="253" t="s">
        <v>271</v>
      </c>
      <c r="I10" s="253" t="s">
        <v>272</v>
      </c>
      <c r="J10" s="253" t="s">
        <v>273</v>
      </c>
      <c r="K10" s="253" t="s">
        <v>274</v>
      </c>
      <c r="L10" s="253" t="s">
        <v>275</v>
      </c>
      <c r="M10" s="253" t="s">
        <v>794</v>
      </c>
      <c r="N10" s="193" t="s">
        <v>795</v>
      </c>
      <c r="O10" s="193" t="s">
        <v>796</v>
      </c>
      <c r="P10" s="193" t="s">
        <v>797</v>
      </c>
    </row>
    <row r="11" spans="1:16" s="182" customFormat="1" ht="12.75" customHeight="1">
      <c r="A11" s="484">
        <v>1</v>
      </c>
      <c r="B11" s="484">
        <v>2</v>
      </c>
      <c r="C11" s="484">
        <v>3</v>
      </c>
      <c r="D11" s="484">
        <v>4</v>
      </c>
      <c r="E11" s="484">
        <v>5</v>
      </c>
      <c r="F11" s="484">
        <v>6</v>
      </c>
      <c r="G11" s="484">
        <v>7</v>
      </c>
      <c r="H11" s="484">
        <v>8</v>
      </c>
      <c r="I11" s="484">
        <v>9</v>
      </c>
      <c r="J11" s="484">
        <v>10</v>
      </c>
      <c r="K11" s="484">
        <v>11</v>
      </c>
      <c r="L11" s="484">
        <v>12</v>
      </c>
      <c r="M11" s="484">
        <v>13</v>
      </c>
      <c r="N11" s="484">
        <v>14</v>
      </c>
      <c r="O11" s="484">
        <v>15</v>
      </c>
      <c r="P11" s="484">
        <v>16</v>
      </c>
    </row>
    <row r="12" spans="1:16" ht="15">
      <c r="A12" s="347">
        <v>1</v>
      </c>
      <c r="B12" s="327" t="s">
        <v>949</v>
      </c>
      <c r="C12" s="304">
        <v>513</v>
      </c>
      <c r="D12" s="304">
        <v>512</v>
      </c>
      <c r="E12" s="304">
        <v>512</v>
      </c>
      <c r="F12" s="304">
        <v>512</v>
      </c>
      <c r="G12" s="304">
        <v>512</v>
      </c>
      <c r="H12" s="304">
        <v>512</v>
      </c>
      <c r="I12" s="304">
        <v>512</v>
      </c>
      <c r="J12" s="304">
        <v>512</v>
      </c>
      <c r="K12" s="304">
        <v>512</v>
      </c>
      <c r="L12" s="304">
        <v>512</v>
      </c>
      <c r="M12" s="304">
        <v>512</v>
      </c>
      <c r="N12" s="304">
        <v>512</v>
      </c>
      <c r="O12" s="304">
        <v>512</v>
      </c>
      <c r="P12" s="304">
        <v>512</v>
      </c>
    </row>
    <row r="13" spans="1:16" ht="15">
      <c r="A13" s="347">
        <v>2</v>
      </c>
      <c r="B13" s="327" t="s">
        <v>950</v>
      </c>
      <c r="C13" s="304">
        <v>258</v>
      </c>
      <c r="D13" s="304">
        <v>258</v>
      </c>
      <c r="E13" s="304">
        <v>258</v>
      </c>
      <c r="F13" s="304">
        <v>258</v>
      </c>
      <c r="G13" s="304">
        <v>258</v>
      </c>
      <c r="H13" s="304">
        <v>258</v>
      </c>
      <c r="I13" s="304">
        <v>258</v>
      </c>
      <c r="J13" s="304">
        <v>258</v>
      </c>
      <c r="K13" s="304">
        <v>258</v>
      </c>
      <c r="L13" s="304">
        <v>258</v>
      </c>
      <c r="M13" s="304">
        <v>258</v>
      </c>
      <c r="N13" s="304">
        <v>258</v>
      </c>
      <c r="O13" s="304">
        <v>258</v>
      </c>
      <c r="P13" s="304">
        <v>147</v>
      </c>
    </row>
    <row r="14" spans="1:16" ht="15">
      <c r="A14" s="347">
        <v>3</v>
      </c>
      <c r="B14" s="327" t="s">
        <v>951</v>
      </c>
      <c r="C14" s="304">
        <v>174</v>
      </c>
      <c r="D14" s="304">
        <v>174</v>
      </c>
      <c r="E14" s="304">
        <v>174</v>
      </c>
      <c r="F14" s="304">
        <v>174</v>
      </c>
      <c r="G14" s="304">
        <v>174</v>
      </c>
      <c r="H14" s="304">
        <v>174</v>
      </c>
      <c r="I14" s="304">
        <v>174</v>
      </c>
      <c r="J14" s="304">
        <v>173</v>
      </c>
      <c r="K14" s="304">
        <v>173</v>
      </c>
      <c r="L14" s="304">
        <v>173</v>
      </c>
      <c r="M14" s="304">
        <v>173</v>
      </c>
      <c r="N14" s="304">
        <v>173</v>
      </c>
      <c r="O14" s="304">
        <v>173</v>
      </c>
      <c r="P14" s="304">
        <v>173</v>
      </c>
    </row>
    <row r="15" spans="1:16" s="118" customFormat="1" ht="15">
      <c r="A15" s="347">
        <v>4</v>
      </c>
      <c r="B15" s="327" t="s">
        <v>952</v>
      </c>
      <c r="C15" s="304">
        <v>404</v>
      </c>
      <c r="D15" s="304">
        <v>404</v>
      </c>
      <c r="E15" s="304">
        <v>404</v>
      </c>
      <c r="F15" s="304">
        <v>404</v>
      </c>
      <c r="G15" s="304">
        <v>404</v>
      </c>
      <c r="H15" s="304">
        <v>404</v>
      </c>
      <c r="I15" s="304">
        <v>404</v>
      </c>
      <c r="J15" s="304">
        <v>404</v>
      </c>
      <c r="K15" s="304">
        <v>404</v>
      </c>
      <c r="L15" s="304">
        <v>404</v>
      </c>
      <c r="M15" s="304">
        <v>404</v>
      </c>
      <c r="N15" s="304">
        <v>402</v>
      </c>
      <c r="O15" s="304">
        <v>402</v>
      </c>
      <c r="P15" s="304">
        <v>144</v>
      </c>
    </row>
    <row r="16" spans="1:16" s="118" customFormat="1" ht="15">
      <c r="A16" s="347">
        <v>5</v>
      </c>
      <c r="B16" s="327" t="s">
        <v>953</v>
      </c>
      <c r="C16" s="467">
        <v>550</v>
      </c>
      <c r="D16" s="467">
        <v>546</v>
      </c>
      <c r="E16" s="467">
        <v>546</v>
      </c>
      <c r="F16" s="467">
        <v>546</v>
      </c>
      <c r="G16" s="467">
        <v>546</v>
      </c>
      <c r="H16" s="467">
        <v>546</v>
      </c>
      <c r="I16" s="467">
        <v>546</v>
      </c>
      <c r="J16" s="304">
        <v>546</v>
      </c>
      <c r="K16" s="304">
        <v>546</v>
      </c>
      <c r="L16" s="304">
        <v>546</v>
      </c>
      <c r="M16" s="304">
        <v>546</v>
      </c>
      <c r="N16" s="304">
        <v>546</v>
      </c>
      <c r="O16" s="304">
        <v>546</v>
      </c>
      <c r="P16" s="304">
        <v>546</v>
      </c>
    </row>
    <row r="17" spans="1:16" s="118" customFormat="1" ht="15">
      <c r="A17" s="347">
        <v>6</v>
      </c>
      <c r="B17" s="327" t="s">
        <v>954</v>
      </c>
      <c r="C17" s="467">
        <v>272</v>
      </c>
      <c r="D17" s="467">
        <v>272</v>
      </c>
      <c r="E17" s="467">
        <v>272</v>
      </c>
      <c r="F17" s="467">
        <v>272</v>
      </c>
      <c r="G17" s="467">
        <v>272</v>
      </c>
      <c r="H17" s="467">
        <v>272</v>
      </c>
      <c r="I17" s="467">
        <v>272</v>
      </c>
      <c r="J17" s="304">
        <v>272</v>
      </c>
      <c r="K17" s="304">
        <v>272</v>
      </c>
      <c r="L17" s="304">
        <v>272</v>
      </c>
      <c r="M17" s="304">
        <v>272</v>
      </c>
      <c r="N17" s="304">
        <v>272</v>
      </c>
      <c r="O17" s="304">
        <v>272</v>
      </c>
      <c r="P17" s="304">
        <v>272</v>
      </c>
    </row>
    <row r="18" spans="1:16" ht="15">
      <c r="A18" s="347">
        <v>7</v>
      </c>
      <c r="B18" s="327" t="s">
        <v>955</v>
      </c>
      <c r="C18" s="304">
        <v>191</v>
      </c>
      <c r="D18" s="304">
        <v>191</v>
      </c>
      <c r="E18" s="304">
        <v>191</v>
      </c>
      <c r="F18" s="304">
        <v>191</v>
      </c>
      <c r="G18" s="304">
        <v>191</v>
      </c>
      <c r="H18" s="304">
        <v>191</v>
      </c>
      <c r="I18" s="304">
        <v>191</v>
      </c>
      <c r="J18" s="304">
        <v>191</v>
      </c>
      <c r="K18" s="304">
        <v>191</v>
      </c>
      <c r="L18" s="304">
        <v>191</v>
      </c>
      <c r="M18" s="304">
        <v>191</v>
      </c>
      <c r="N18" s="304">
        <v>191</v>
      </c>
      <c r="O18" s="304">
        <v>191</v>
      </c>
      <c r="P18" s="304">
        <v>69</v>
      </c>
    </row>
    <row r="19" spans="1:16" ht="15">
      <c r="A19" s="347">
        <v>8</v>
      </c>
      <c r="B19" s="327" t="s">
        <v>956</v>
      </c>
      <c r="C19" s="304">
        <v>140</v>
      </c>
      <c r="D19" s="304">
        <v>140</v>
      </c>
      <c r="E19" s="304">
        <v>140</v>
      </c>
      <c r="F19" s="304">
        <v>140</v>
      </c>
      <c r="G19" s="304">
        <v>140</v>
      </c>
      <c r="H19" s="304">
        <v>140</v>
      </c>
      <c r="I19" s="304">
        <v>140</v>
      </c>
      <c r="J19" s="304">
        <v>140</v>
      </c>
      <c r="K19" s="304">
        <v>140</v>
      </c>
      <c r="L19" s="304">
        <v>140</v>
      </c>
      <c r="M19" s="304">
        <v>140</v>
      </c>
      <c r="N19" s="304">
        <v>140</v>
      </c>
      <c r="O19" s="304">
        <v>140</v>
      </c>
      <c r="P19" s="304">
        <v>140</v>
      </c>
    </row>
    <row r="20" spans="1:16" ht="12.75">
      <c r="A20" s="309"/>
      <c r="B20" s="322" t="s">
        <v>957</v>
      </c>
      <c r="C20" s="193">
        <v>2502</v>
      </c>
      <c r="D20" s="193">
        <v>2497</v>
      </c>
      <c r="E20" s="193">
        <v>2497</v>
      </c>
      <c r="F20" s="193">
        <v>2497</v>
      </c>
      <c r="G20" s="193">
        <v>2497</v>
      </c>
      <c r="H20" s="193">
        <v>2497</v>
      </c>
      <c r="I20" s="193">
        <v>2497</v>
      </c>
      <c r="J20" s="193">
        <v>2496</v>
      </c>
      <c r="K20" s="193">
        <v>2496</v>
      </c>
      <c r="L20" s="193">
        <v>2496</v>
      </c>
      <c r="M20" s="193">
        <v>2496</v>
      </c>
      <c r="N20" s="193">
        <v>2494</v>
      </c>
      <c r="O20" s="193">
        <v>2494</v>
      </c>
      <c r="P20" s="193">
        <v>2003</v>
      </c>
    </row>
    <row r="21" spans="1:16" ht="12.75">
      <c r="A21" s="11"/>
      <c r="B21" s="481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</row>
    <row r="22" spans="1:16" ht="12.75">
      <c r="A22" s="11"/>
      <c r="B22" s="481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</row>
    <row r="23" spans="1:16" ht="12.75">
      <c r="A23" s="11"/>
      <c r="B23" s="481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</row>
    <row r="24" spans="1:16" ht="12.75">
      <c r="A24" s="11"/>
      <c r="B24" s="481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</row>
    <row r="25" spans="1:16" ht="12.75">
      <c r="A25" s="11"/>
      <c r="B25" s="481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</row>
    <row r="26" spans="1:16" ht="12.75">
      <c r="A26" s="11"/>
      <c r="B26" s="481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</row>
    <row r="27" spans="1:16" ht="12.75">
      <c r="A27" s="11"/>
      <c r="B27" s="481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</row>
    <row r="29" spans="1:15" ht="12.75">
      <c r="A29" s="13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N29" s="295" t="s">
        <v>890</v>
      </c>
      <c r="O29" s="14"/>
    </row>
    <row r="30" spans="14:15" ht="12.75">
      <c r="N30" s="295" t="s">
        <v>891</v>
      </c>
      <c r="O30" s="14"/>
    </row>
    <row r="31" spans="14:15" ht="12.75">
      <c r="N31" s="295" t="s">
        <v>892</v>
      </c>
      <c r="O31" s="14"/>
    </row>
    <row r="32" spans="13:15" ht="12.75">
      <c r="M32" s="28" t="s">
        <v>82</v>
      </c>
      <c r="O32" s="14"/>
    </row>
    <row r="33" spans="8:11" ht="12.75">
      <c r="H33" s="740" t="s">
        <v>82</v>
      </c>
      <c r="I33" s="740"/>
      <c r="J33" s="740"/>
      <c r="K33" s="740"/>
    </row>
  </sheetData>
  <sheetProtection/>
  <mergeCells count="11">
    <mergeCell ref="E9:P9"/>
    <mergeCell ref="H33:K33"/>
    <mergeCell ref="H1:I1"/>
    <mergeCell ref="A3:M3"/>
    <mergeCell ref="A4:M4"/>
    <mergeCell ref="A9:A10"/>
    <mergeCell ref="B9:B10"/>
    <mergeCell ref="D2:G2"/>
    <mergeCell ref="C9:C10"/>
    <mergeCell ref="D9:D10"/>
    <mergeCell ref="K8:P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9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175" customWidth="1"/>
    <col min="2" max="2" width="13.00390625" style="175" customWidth="1"/>
    <col min="3" max="3" width="11.140625" style="175" customWidth="1"/>
    <col min="4" max="4" width="17.140625" style="175" customWidth="1"/>
    <col min="5" max="6" width="9.140625" style="175" customWidth="1"/>
    <col min="7" max="7" width="7.8515625" style="175" customWidth="1"/>
    <col min="8" max="8" width="8.421875" style="175" customWidth="1"/>
    <col min="9" max="9" width="9.28125" style="175" customWidth="1"/>
    <col min="10" max="10" width="10.28125" style="175" customWidth="1"/>
    <col min="11" max="11" width="9.140625" style="175" customWidth="1"/>
    <col min="12" max="12" width="10.140625" style="175" customWidth="1"/>
    <col min="13" max="13" width="11.00390625" style="175" customWidth="1"/>
    <col min="14" max="14" width="10.140625" style="175" customWidth="1"/>
    <col min="15" max="15" width="7.421875" style="175" customWidth="1"/>
    <col min="16" max="16" width="7.8515625" style="175" customWidth="1"/>
    <col min="17" max="16384" width="9.140625" style="175" customWidth="1"/>
  </cols>
  <sheetData>
    <row r="1" spans="8:13" ht="12.75">
      <c r="H1" s="740"/>
      <c r="I1" s="740"/>
      <c r="L1" s="746" t="s">
        <v>545</v>
      </c>
      <c r="M1" s="746"/>
    </row>
    <row r="2" spans="3:12" ht="12.75">
      <c r="C2" s="740" t="s">
        <v>632</v>
      </c>
      <c r="D2" s="740"/>
      <c r="E2" s="740"/>
      <c r="F2" s="740"/>
      <c r="G2" s="740"/>
      <c r="H2" s="740"/>
      <c r="I2" s="740"/>
      <c r="J2" s="740"/>
      <c r="L2" s="178"/>
    </row>
    <row r="3" spans="1:13" s="179" customFormat="1" ht="15.75">
      <c r="A3" s="741" t="s">
        <v>701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3" s="179" customFormat="1" ht="20.25" customHeight="1">
      <c r="A4" s="741" t="s">
        <v>768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6" spans="1:9" ht="12.75">
      <c r="A6" s="180" t="s">
        <v>888</v>
      </c>
      <c r="B6" s="181"/>
      <c r="C6" s="181"/>
      <c r="D6" s="181"/>
      <c r="E6" s="181"/>
      <c r="F6" s="181"/>
      <c r="G6" s="181"/>
      <c r="H6" s="181"/>
      <c r="I6" s="181"/>
    </row>
    <row r="7" spans="1:10" ht="12.75">
      <c r="A7" s="180"/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2.75">
      <c r="A8" s="180"/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>
      <c r="A9" s="745" t="s">
        <v>856</v>
      </c>
      <c r="B9" s="745"/>
      <c r="C9" s="745"/>
      <c r="D9" s="745"/>
      <c r="E9" s="745"/>
      <c r="F9" s="745"/>
      <c r="G9" s="185"/>
      <c r="H9" s="181"/>
      <c r="I9" s="181"/>
      <c r="J9" s="181"/>
    </row>
    <row r="10" spans="1:10" ht="12.75">
      <c r="A10" s="745" t="s">
        <v>857</v>
      </c>
      <c r="B10" s="745"/>
      <c r="C10" s="745"/>
      <c r="D10" s="745"/>
      <c r="E10" s="745"/>
      <c r="F10" s="745"/>
      <c r="G10" s="185"/>
      <c r="H10" s="181"/>
      <c r="I10" s="181"/>
      <c r="J10" s="181"/>
    </row>
    <row r="12" spans="1:16" s="182" customFormat="1" ht="1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677" t="s">
        <v>776</v>
      </c>
      <c r="L12" s="677"/>
      <c r="M12" s="677"/>
      <c r="N12" s="677"/>
      <c r="O12" s="677"/>
      <c r="P12" s="677"/>
    </row>
    <row r="13" spans="1:16" s="182" customFormat="1" ht="20.25" customHeight="1">
      <c r="A13" s="714" t="s">
        <v>2</v>
      </c>
      <c r="B13" s="714" t="s">
        <v>3</v>
      </c>
      <c r="C13" s="697" t="s">
        <v>266</v>
      </c>
      <c r="D13" s="697" t="s">
        <v>544</v>
      </c>
      <c r="E13" s="744" t="s">
        <v>657</v>
      </c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</row>
    <row r="14" spans="1:16" s="182" customFormat="1" ht="35.25" customHeight="1">
      <c r="A14" s="742"/>
      <c r="B14" s="742"/>
      <c r="C14" s="698"/>
      <c r="D14" s="698"/>
      <c r="E14" s="253" t="s">
        <v>793</v>
      </c>
      <c r="F14" s="253" t="s">
        <v>269</v>
      </c>
      <c r="G14" s="253" t="s">
        <v>270</v>
      </c>
      <c r="H14" s="253" t="s">
        <v>271</v>
      </c>
      <c r="I14" s="253" t="s">
        <v>272</v>
      </c>
      <c r="J14" s="253" t="s">
        <v>273</v>
      </c>
      <c r="K14" s="253" t="s">
        <v>274</v>
      </c>
      <c r="L14" s="253" t="s">
        <v>275</v>
      </c>
      <c r="M14" s="253" t="s">
        <v>794</v>
      </c>
      <c r="N14" s="193" t="s">
        <v>795</v>
      </c>
      <c r="O14" s="193" t="s">
        <v>848</v>
      </c>
      <c r="P14" s="193" t="s">
        <v>849</v>
      </c>
    </row>
    <row r="15" spans="1:16" s="182" customFormat="1" ht="12.75" customHeight="1">
      <c r="A15" s="484">
        <v>1</v>
      </c>
      <c r="B15" s="484">
        <v>2</v>
      </c>
      <c r="C15" s="484">
        <v>3</v>
      </c>
      <c r="D15" s="484">
        <v>4</v>
      </c>
      <c r="E15" s="484">
        <v>5</v>
      </c>
      <c r="F15" s="484">
        <v>6</v>
      </c>
      <c r="G15" s="484">
        <v>7</v>
      </c>
      <c r="H15" s="484">
        <v>8</v>
      </c>
      <c r="I15" s="484">
        <v>9</v>
      </c>
      <c r="J15" s="484">
        <v>10</v>
      </c>
      <c r="K15" s="484">
        <v>11</v>
      </c>
      <c r="L15" s="484">
        <v>12</v>
      </c>
      <c r="M15" s="484">
        <v>13</v>
      </c>
      <c r="N15" s="484">
        <v>14</v>
      </c>
      <c r="O15" s="484">
        <v>15</v>
      </c>
      <c r="P15" s="484">
        <v>16</v>
      </c>
    </row>
    <row r="16" spans="1:16" ht="15">
      <c r="A16" s="250">
        <v>1</v>
      </c>
      <c r="B16" s="327" t="s">
        <v>879</v>
      </c>
      <c r="C16" s="304">
        <f>'AT-3'!G9</f>
        <v>510</v>
      </c>
      <c r="D16" s="304">
        <v>517</v>
      </c>
      <c r="E16" s="304">
        <v>144</v>
      </c>
      <c r="F16" s="304">
        <v>197</v>
      </c>
      <c r="G16" s="304">
        <v>184</v>
      </c>
      <c r="H16" s="304">
        <v>182</v>
      </c>
      <c r="I16" s="304">
        <v>160</v>
      </c>
      <c r="J16" s="304">
        <v>157</v>
      </c>
      <c r="K16" s="304">
        <v>152</v>
      </c>
      <c r="L16" s="304">
        <v>132</v>
      </c>
      <c r="M16" s="304">
        <v>93</v>
      </c>
      <c r="N16" s="304">
        <v>130</v>
      </c>
      <c r="O16" s="304">
        <v>130</v>
      </c>
      <c r="P16" s="304">
        <v>0</v>
      </c>
    </row>
    <row r="17" spans="1:16" ht="15">
      <c r="A17" s="250">
        <v>2</v>
      </c>
      <c r="B17" s="327" t="s">
        <v>880</v>
      </c>
      <c r="C17" s="304">
        <f>'AT-3'!G10</f>
        <v>262</v>
      </c>
      <c r="D17" s="304">
        <v>265</v>
      </c>
      <c r="E17" s="304">
        <v>62</v>
      </c>
      <c r="F17" s="304">
        <v>71</v>
      </c>
      <c r="G17" s="304">
        <v>73</v>
      </c>
      <c r="H17" s="304">
        <v>74</v>
      </c>
      <c r="I17" s="304">
        <v>52</v>
      </c>
      <c r="J17" s="304">
        <v>61</v>
      </c>
      <c r="K17" s="304">
        <v>62</v>
      </c>
      <c r="L17" s="304">
        <v>40</v>
      </c>
      <c r="M17" s="304">
        <v>27</v>
      </c>
      <c r="N17" s="304">
        <v>45</v>
      </c>
      <c r="O17" s="304">
        <v>66</v>
      </c>
      <c r="P17" s="304">
        <v>0</v>
      </c>
    </row>
    <row r="18" spans="1:16" ht="15">
      <c r="A18" s="250">
        <v>3</v>
      </c>
      <c r="B18" s="327" t="s">
        <v>881</v>
      </c>
      <c r="C18" s="304">
        <f>'AT-3'!G11</f>
        <v>173</v>
      </c>
      <c r="D18" s="304">
        <v>178</v>
      </c>
      <c r="E18" s="304">
        <v>23</v>
      </c>
      <c r="F18" s="304">
        <v>27</v>
      </c>
      <c r="G18" s="304">
        <v>64</v>
      </c>
      <c r="H18" s="304">
        <v>27</v>
      </c>
      <c r="I18" s="304">
        <v>24</v>
      </c>
      <c r="J18" s="304">
        <v>62</v>
      </c>
      <c r="K18" s="304">
        <v>61</v>
      </c>
      <c r="L18" s="304">
        <v>53</v>
      </c>
      <c r="M18" s="304">
        <v>35</v>
      </c>
      <c r="N18" s="304">
        <v>43</v>
      </c>
      <c r="O18" s="304">
        <v>64</v>
      </c>
      <c r="P18" s="304">
        <v>0</v>
      </c>
    </row>
    <row r="19" spans="1:16" s="118" customFormat="1" ht="12.75" customHeight="1">
      <c r="A19" s="250">
        <v>4</v>
      </c>
      <c r="B19" s="327" t="s">
        <v>882</v>
      </c>
      <c r="C19" s="304">
        <f>'AT-3'!G12</f>
        <v>418</v>
      </c>
      <c r="D19" s="304">
        <v>157</v>
      </c>
      <c r="E19" s="304">
        <v>9</v>
      </c>
      <c r="F19" s="304">
        <v>14</v>
      </c>
      <c r="G19" s="304">
        <v>38</v>
      </c>
      <c r="H19" s="304">
        <v>14</v>
      </c>
      <c r="I19" s="304">
        <v>11</v>
      </c>
      <c r="J19" s="304">
        <v>9</v>
      </c>
      <c r="K19" s="304">
        <v>7</v>
      </c>
      <c r="L19" s="304">
        <v>4</v>
      </c>
      <c r="M19" s="304">
        <v>3</v>
      </c>
      <c r="N19" s="304">
        <v>6</v>
      </c>
      <c r="O19" s="304">
        <v>49</v>
      </c>
      <c r="P19" s="304">
        <v>0</v>
      </c>
    </row>
    <row r="20" spans="1:16" s="118" customFormat="1" ht="12.75" customHeight="1">
      <c r="A20" s="250">
        <v>5</v>
      </c>
      <c r="B20" s="327" t="s">
        <v>883</v>
      </c>
      <c r="C20" s="304">
        <f>'AT-3'!G13</f>
        <v>551</v>
      </c>
      <c r="D20" s="304">
        <v>455</v>
      </c>
      <c r="E20" s="467">
        <v>96</v>
      </c>
      <c r="F20" s="304">
        <v>138</v>
      </c>
      <c r="G20" s="304">
        <v>196</v>
      </c>
      <c r="H20" s="304">
        <v>131</v>
      </c>
      <c r="I20" s="304">
        <v>98</v>
      </c>
      <c r="J20" s="304">
        <v>86</v>
      </c>
      <c r="K20" s="304">
        <v>104</v>
      </c>
      <c r="L20" s="304">
        <v>86</v>
      </c>
      <c r="M20" s="304">
        <v>53</v>
      </c>
      <c r="N20" s="304">
        <v>81</v>
      </c>
      <c r="O20" s="304">
        <v>124</v>
      </c>
      <c r="P20" s="304">
        <v>0</v>
      </c>
    </row>
    <row r="21" spans="1:16" s="118" customFormat="1" ht="12.75" customHeight="1">
      <c r="A21" s="250">
        <v>6</v>
      </c>
      <c r="B21" s="327" t="s">
        <v>886</v>
      </c>
      <c r="C21" s="304">
        <f>'AT-3'!G14</f>
        <v>277</v>
      </c>
      <c r="D21" s="304">
        <v>260</v>
      </c>
      <c r="E21" s="467">
        <v>24</v>
      </c>
      <c r="F21" s="304">
        <v>89</v>
      </c>
      <c r="G21" s="304">
        <v>101</v>
      </c>
      <c r="H21" s="304">
        <v>111</v>
      </c>
      <c r="I21" s="304">
        <v>78</v>
      </c>
      <c r="J21" s="304">
        <v>69</v>
      </c>
      <c r="K21" s="304">
        <v>82</v>
      </c>
      <c r="L21" s="304">
        <v>89</v>
      </c>
      <c r="M21" s="304">
        <v>44</v>
      </c>
      <c r="N21" s="304">
        <v>83</v>
      </c>
      <c r="O21" s="304">
        <v>121</v>
      </c>
      <c r="P21" s="304">
        <v>0</v>
      </c>
    </row>
    <row r="22" spans="1:16" ht="12.75" customHeight="1">
      <c r="A22" s="250">
        <v>7</v>
      </c>
      <c r="B22" s="327" t="s">
        <v>895</v>
      </c>
      <c r="C22" s="304">
        <f>'AT-3'!G15</f>
        <v>194</v>
      </c>
      <c r="D22" s="304">
        <v>133</v>
      </c>
      <c r="E22" s="304">
        <v>62</v>
      </c>
      <c r="F22" s="304">
        <v>71</v>
      </c>
      <c r="G22" s="304">
        <v>77</v>
      </c>
      <c r="H22" s="304">
        <v>129</v>
      </c>
      <c r="I22" s="304">
        <v>41</v>
      </c>
      <c r="J22" s="304">
        <v>38</v>
      </c>
      <c r="K22" s="304">
        <v>51</v>
      </c>
      <c r="L22" s="304">
        <v>45</v>
      </c>
      <c r="M22" s="304">
        <v>23</v>
      </c>
      <c r="N22" s="304">
        <v>36</v>
      </c>
      <c r="O22" s="304">
        <v>60</v>
      </c>
      <c r="P22" s="304">
        <v>0</v>
      </c>
    </row>
    <row r="23" spans="1:16" ht="15">
      <c r="A23" s="250">
        <v>8</v>
      </c>
      <c r="B23" s="327" t="s">
        <v>885</v>
      </c>
      <c r="C23" s="304">
        <f>'AT-3'!G16</f>
        <v>139</v>
      </c>
      <c r="D23" s="304">
        <v>187</v>
      </c>
      <c r="E23" s="304">
        <v>5</v>
      </c>
      <c r="F23" s="304">
        <v>8</v>
      </c>
      <c r="G23" s="304">
        <v>14</v>
      </c>
      <c r="H23" s="304">
        <v>7</v>
      </c>
      <c r="I23" s="304">
        <v>6</v>
      </c>
      <c r="J23" s="304">
        <v>13</v>
      </c>
      <c r="K23" s="304">
        <v>8</v>
      </c>
      <c r="L23" s="304">
        <v>6</v>
      </c>
      <c r="M23" s="304">
        <v>3</v>
      </c>
      <c r="N23" s="304">
        <v>5</v>
      </c>
      <c r="O23" s="304">
        <v>36</v>
      </c>
      <c r="P23" s="304">
        <v>0</v>
      </c>
    </row>
    <row r="24" spans="1:16" ht="12.75">
      <c r="A24" s="8"/>
      <c r="B24" s="328" t="s">
        <v>16</v>
      </c>
      <c r="C24" s="193">
        <f>SUM(C16:C23)</f>
        <v>2524</v>
      </c>
      <c r="D24" s="193">
        <f>SUM(D16:D23)</f>
        <v>2152</v>
      </c>
      <c r="E24" s="193">
        <f>SUM(E16:E23)</f>
        <v>425</v>
      </c>
      <c r="F24" s="193">
        <f aca="true" t="shared" si="0" ref="F24:P24">SUM(F16:F23)</f>
        <v>615</v>
      </c>
      <c r="G24" s="193">
        <f t="shared" si="0"/>
        <v>747</v>
      </c>
      <c r="H24" s="193">
        <f t="shared" si="0"/>
        <v>675</v>
      </c>
      <c r="I24" s="193">
        <f t="shared" si="0"/>
        <v>470</v>
      </c>
      <c r="J24" s="193">
        <f t="shared" si="0"/>
        <v>495</v>
      </c>
      <c r="K24" s="193">
        <f t="shared" si="0"/>
        <v>527</v>
      </c>
      <c r="L24" s="193">
        <f t="shared" si="0"/>
        <v>455</v>
      </c>
      <c r="M24" s="193">
        <f t="shared" si="0"/>
        <v>281</v>
      </c>
      <c r="N24" s="193">
        <f t="shared" si="0"/>
        <v>429</v>
      </c>
      <c r="O24" s="193">
        <f t="shared" si="0"/>
        <v>650</v>
      </c>
      <c r="P24" s="193">
        <f t="shared" si="0"/>
        <v>0</v>
      </c>
    </row>
    <row r="25" spans="1:16" ht="12.75">
      <c r="A25" s="11"/>
      <c r="B25" s="4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6" ht="12.75">
      <c r="A26" s="11"/>
      <c r="B26" s="4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1:16" ht="12.75">
      <c r="A27" s="11"/>
      <c r="B27" s="4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6" ht="12.75">
      <c r="A28" s="11"/>
      <c r="B28" s="481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1:16" ht="12.75">
      <c r="A29" s="11"/>
      <c r="B29" s="4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16" ht="12.75">
      <c r="A30" s="11"/>
      <c r="B30" s="4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1:16" ht="12.75">
      <c r="A31" s="11"/>
      <c r="B31" s="4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16" ht="12.75">
      <c r="A32" s="11"/>
      <c r="B32" s="4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5" spans="1:15" ht="12.75">
      <c r="A35" s="13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295" t="s">
        <v>890</v>
      </c>
      <c r="O35" s="14"/>
    </row>
    <row r="36" spans="14:15" ht="12.75">
      <c r="N36" s="295" t="s">
        <v>891</v>
      </c>
      <c r="O36" s="14"/>
    </row>
    <row r="37" spans="14:15" ht="12.75">
      <c r="N37" s="295" t="s">
        <v>892</v>
      </c>
      <c r="O37" s="14"/>
    </row>
    <row r="38" spans="13:15" ht="12.75">
      <c r="M38" s="28" t="s">
        <v>82</v>
      </c>
      <c r="O38" s="14"/>
    </row>
    <row r="39" spans="8:11" ht="12.75">
      <c r="H39" s="740" t="s">
        <v>82</v>
      </c>
      <c r="I39" s="740"/>
      <c r="J39" s="740"/>
      <c r="K39" s="740"/>
    </row>
  </sheetData>
  <sheetProtection/>
  <mergeCells count="14">
    <mergeCell ref="L1:M1"/>
    <mergeCell ref="H1:I1"/>
    <mergeCell ref="A3:M3"/>
    <mergeCell ref="A4:M4"/>
    <mergeCell ref="A13:A14"/>
    <mergeCell ref="B13:B14"/>
    <mergeCell ref="C13:C14"/>
    <mergeCell ref="D13:D14"/>
    <mergeCell ref="H39:K39"/>
    <mergeCell ref="C2:J2"/>
    <mergeCell ref="E13:P13"/>
    <mergeCell ref="K12:P12"/>
    <mergeCell ref="A9:F9"/>
    <mergeCell ref="A10:F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607" t="s">
        <v>0</v>
      </c>
      <c r="D1" s="607"/>
      <c r="E1" s="607"/>
      <c r="F1" s="607"/>
      <c r="G1" s="607"/>
      <c r="H1" s="607"/>
      <c r="I1" s="607"/>
      <c r="J1" s="197"/>
      <c r="K1" s="197"/>
      <c r="L1" s="735" t="s">
        <v>527</v>
      </c>
      <c r="M1" s="735"/>
      <c r="N1" s="197"/>
      <c r="O1" s="197"/>
      <c r="P1" s="197"/>
    </row>
    <row r="2" spans="2:16" ht="21">
      <c r="B2" s="608" t="s">
        <v>698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198"/>
      <c r="N2" s="198"/>
      <c r="O2" s="198"/>
      <c r="P2" s="198"/>
    </row>
    <row r="3" spans="3:16" ht="2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98"/>
      <c r="O3" s="198"/>
      <c r="P3" s="198"/>
    </row>
    <row r="4" spans="1:13" ht="20.25" customHeight="1">
      <c r="A4" s="748" t="s">
        <v>526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</row>
    <row r="5" spans="1:14" ht="20.25" customHeight="1">
      <c r="A5" s="638" t="s">
        <v>947</v>
      </c>
      <c r="B5" s="638"/>
      <c r="C5" s="638"/>
      <c r="D5" s="638"/>
      <c r="E5" s="638"/>
      <c r="F5" s="638"/>
      <c r="G5" s="638"/>
      <c r="H5" s="610" t="s">
        <v>776</v>
      </c>
      <c r="I5" s="610"/>
      <c r="J5" s="610"/>
      <c r="K5" s="610"/>
      <c r="L5" s="610"/>
      <c r="M5" s="610"/>
      <c r="N5" s="87"/>
    </row>
    <row r="6" spans="1:13" ht="15" customHeight="1">
      <c r="A6" s="682" t="s">
        <v>72</v>
      </c>
      <c r="B6" s="682" t="s">
        <v>287</v>
      </c>
      <c r="C6" s="749" t="s">
        <v>417</v>
      </c>
      <c r="D6" s="750"/>
      <c r="E6" s="750"/>
      <c r="F6" s="750"/>
      <c r="G6" s="751"/>
      <c r="H6" s="678" t="s">
        <v>414</v>
      </c>
      <c r="I6" s="678"/>
      <c r="J6" s="678"/>
      <c r="K6" s="678"/>
      <c r="L6" s="678"/>
      <c r="M6" s="682" t="s">
        <v>288</v>
      </c>
    </row>
    <row r="7" spans="1:13" ht="12.75" customHeight="1">
      <c r="A7" s="683"/>
      <c r="B7" s="683"/>
      <c r="C7" s="752"/>
      <c r="D7" s="753"/>
      <c r="E7" s="753"/>
      <c r="F7" s="753"/>
      <c r="G7" s="754"/>
      <c r="H7" s="678"/>
      <c r="I7" s="678"/>
      <c r="J7" s="678"/>
      <c r="K7" s="678"/>
      <c r="L7" s="678"/>
      <c r="M7" s="683"/>
    </row>
    <row r="8" spans="1:13" ht="5.25" customHeight="1">
      <c r="A8" s="683"/>
      <c r="B8" s="683"/>
      <c r="C8" s="752"/>
      <c r="D8" s="753"/>
      <c r="E8" s="753"/>
      <c r="F8" s="753"/>
      <c r="G8" s="754"/>
      <c r="H8" s="678"/>
      <c r="I8" s="678"/>
      <c r="J8" s="678"/>
      <c r="K8" s="678"/>
      <c r="L8" s="678"/>
      <c r="M8" s="683"/>
    </row>
    <row r="9" spans="1:13" ht="68.25" customHeight="1">
      <c r="A9" s="684"/>
      <c r="B9" s="684"/>
      <c r="C9" s="348" t="s">
        <v>289</v>
      </c>
      <c r="D9" s="348" t="s">
        <v>290</v>
      </c>
      <c r="E9" s="348" t="s">
        <v>291</v>
      </c>
      <c r="F9" s="348" t="s">
        <v>292</v>
      </c>
      <c r="G9" s="349" t="s">
        <v>293</v>
      </c>
      <c r="H9" s="350" t="s">
        <v>413</v>
      </c>
      <c r="I9" s="350" t="s">
        <v>418</v>
      </c>
      <c r="J9" s="350" t="s">
        <v>415</v>
      </c>
      <c r="K9" s="350" t="s">
        <v>416</v>
      </c>
      <c r="L9" s="350" t="s">
        <v>45</v>
      </c>
      <c r="M9" s="684"/>
    </row>
    <row r="10" spans="1:13" ht="15">
      <c r="A10" s="351">
        <v>1</v>
      </c>
      <c r="B10" s="351">
        <v>2</v>
      </c>
      <c r="C10" s="351">
        <v>3</v>
      </c>
      <c r="D10" s="351">
        <v>4</v>
      </c>
      <c r="E10" s="351">
        <v>5</v>
      </c>
      <c r="F10" s="351">
        <v>6</v>
      </c>
      <c r="G10" s="351">
        <v>7</v>
      </c>
      <c r="H10" s="351">
        <v>8</v>
      </c>
      <c r="I10" s="351">
        <v>9</v>
      </c>
      <c r="J10" s="351">
        <v>10</v>
      </c>
      <c r="K10" s="351">
        <v>11</v>
      </c>
      <c r="L10" s="351">
        <v>12</v>
      </c>
      <c r="M10" s="351">
        <v>13</v>
      </c>
    </row>
    <row r="11" spans="1:13" ht="15">
      <c r="A11" s="347">
        <v>1</v>
      </c>
      <c r="B11" s="327" t="s">
        <v>879</v>
      </c>
      <c r="C11" s="249" t="s">
        <v>894</v>
      </c>
      <c r="D11" s="249" t="s">
        <v>894</v>
      </c>
      <c r="E11" s="249" t="s">
        <v>894</v>
      </c>
      <c r="F11" s="249" t="s">
        <v>894</v>
      </c>
      <c r="G11" s="249" t="s">
        <v>894</v>
      </c>
      <c r="H11" s="249" t="s">
        <v>894</v>
      </c>
      <c r="I11" s="249" t="s">
        <v>894</v>
      </c>
      <c r="J11" s="249" t="s">
        <v>894</v>
      </c>
      <c r="K11" s="249" t="s">
        <v>894</v>
      </c>
      <c r="L11" s="249" t="s">
        <v>894</v>
      </c>
      <c r="M11" s="249" t="s">
        <v>894</v>
      </c>
    </row>
    <row r="12" spans="1:13" ht="15">
      <c r="A12" s="347">
        <v>2</v>
      </c>
      <c r="B12" s="327" t="s">
        <v>880</v>
      </c>
      <c r="C12" s="249" t="s">
        <v>894</v>
      </c>
      <c r="D12" s="249" t="s">
        <v>894</v>
      </c>
      <c r="E12" s="249" t="s">
        <v>894</v>
      </c>
      <c r="F12" s="249" t="s">
        <v>894</v>
      </c>
      <c r="G12" s="249" t="s">
        <v>894</v>
      </c>
      <c r="H12" s="249" t="s">
        <v>894</v>
      </c>
      <c r="I12" s="249" t="s">
        <v>894</v>
      </c>
      <c r="J12" s="249" t="s">
        <v>894</v>
      </c>
      <c r="K12" s="249" t="s">
        <v>894</v>
      </c>
      <c r="L12" s="249" t="s">
        <v>894</v>
      </c>
      <c r="M12" s="249" t="s">
        <v>894</v>
      </c>
    </row>
    <row r="13" spans="1:13" ht="15">
      <c r="A13" s="347">
        <v>3</v>
      </c>
      <c r="B13" s="327" t="s">
        <v>881</v>
      </c>
      <c r="C13" s="249" t="s">
        <v>894</v>
      </c>
      <c r="D13" s="249" t="s">
        <v>894</v>
      </c>
      <c r="E13" s="249" t="s">
        <v>894</v>
      </c>
      <c r="F13" s="249" t="s">
        <v>894</v>
      </c>
      <c r="G13" s="249" t="s">
        <v>894</v>
      </c>
      <c r="H13" s="249" t="s">
        <v>894</v>
      </c>
      <c r="I13" s="249" t="s">
        <v>894</v>
      </c>
      <c r="J13" s="249" t="s">
        <v>894</v>
      </c>
      <c r="K13" s="249" t="s">
        <v>894</v>
      </c>
      <c r="L13" s="249" t="s">
        <v>894</v>
      </c>
      <c r="M13" s="249" t="s">
        <v>894</v>
      </c>
    </row>
    <row r="14" spans="1:13" ht="15">
      <c r="A14" s="347">
        <v>4</v>
      </c>
      <c r="B14" s="327" t="s">
        <v>882</v>
      </c>
      <c r="C14" s="249" t="s">
        <v>894</v>
      </c>
      <c r="D14" s="249" t="s">
        <v>894</v>
      </c>
      <c r="E14" s="249" t="s">
        <v>894</v>
      </c>
      <c r="F14" s="249" t="s">
        <v>894</v>
      </c>
      <c r="G14" s="249" t="s">
        <v>894</v>
      </c>
      <c r="H14" s="249" t="s">
        <v>894</v>
      </c>
      <c r="I14" s="249" t="s">
        <v>894</v>
      </c>
      <c r="J14" s="249" t="s">
        <v>894</v>
      </c>
      <c r="K14" s="249" t="s">
        <v>894</v>
      </c>
      <c r="L14" s="249" t="s">
        <v>894</v>
      </c>
      <c r="M14" s="249" t="s">
        <v>894</v>
      </c>
    </row>
    <row r="15" spans="1:13" ht="15">
      <c r="A15" s="347">
        <v>5</v>
      </c>
      <c r="B15" s="327" t="s">
        <v>883</v>
      </c>
      <c r="C15" s="249" t="s">
        <v>894</v>
      </c>
      <c r="D15" s="249" t="s">
        <v>894</v>
      </c>
      <c r="E15" s="249" t="s">
        <v>894</v>
      </c>
      <c r="F15" s="249" t="s">
        <v>894</v>
      </c>
      <c r="G15" s="249" t="s">
        <v>894</v>
      </c>
      <c r="H15" s="249" t="s">
        <v>894</v>
      </c>
      <c r="I15" s="249" t="s">
        <v>894</v>
      </c>
      <c r="J15" s="249" t="s">
        <v>894</v>
      </c>
      <c r="K15" s="249" t="s">
        <v>894</v>
      </c>
      <c r="L15" s="249" t="s">
        <v>894</v>
      </c>
      <c r="M15" s="249" t="s">
        <v>894</v>
      </c>
    </row>
    <row r="16" spans="1:13" ht="15">
      <c r="A16" s="347">
        <v>6</v>
      </c>
      <c r="B16" s="327" t="s">
        <v>886</v>
      </c>
      <c r="C16" s="249" t="s">
        <v>894</v>
      </c>
      <c r="D16" s="249" t="s">
        <v>894</v>
      </c>
      <c r="E16" s="249" t="s">
        <v>894</v>
      </c>
      <c r="F16" s="249" t="s">
        <v>894</v>
      </c>
      <c r="G16" s="249" t="s">
        <v>894</v>
      </c>
      <c r="H16" s="249" t="s">
        <v>894</v>
      </c>
      <c r="I16" s="249" t="s">
        <v>894</v>
      </c>
      <c r="J16" s="249" t="s">
        <v>894</v>
      </c>
      <c r="K16" s="249" t="s">
        <v>894</v>
      </c>
      <c r="L16" s="249" t="s">
        <v>894</v>
      </c>
      <c r="M16" s="249" t="s">
        <v>894</v>
      </c>
    </row>
    <row r="17" spans="1:13" ht="15">
      <c r="A17" s="347">
        <v>7</v>
      </c>
      <c r="B17" s="327" t="s">
        <v>895</v>
      </c>
      <c r="C17" s="249" t="s">
        <v>894</v>
      </c>
      <c r="D17" s="249" t="s">
        <v>894</v>
      </c>
      <c r="E17" s="249" t="s">
        <v>894</v>
      </c>
      <c r="F17" s="249" t="s">
        <v>894</v>
      </c>
      <c r="G17" s="249" t="s">
        <v>894</v>
      </c>
      <c r="H17" s="249" t="s">
        <v>894</v>
      </c>
      <c r="I17" s="249" t="s">
        <v>894</v>
      </c>
      <c r="J17" s="249" t="s">
        <v>894</v>
      </c>
      <c r="K17" s="249" t="s">
        <v>894</v>
      </c>
      <c r="L17" s="249" t="s">
        <v>894</v>
      </c>
      <c r="M17" s="249" t="s">
        <v>894</v>
      </c>
    </row>
    <row r="18" spans="1:13" ht="15">
      <c r="A18" s="347">
        <v>8</v>
      </c>
      <c r="B18" s="327" t="s">
        <v>885</v>
      </c>
      <c r="C18" s="249" t="s">
        <v>894</v>
      </c>
      <c r="D18" s="249" t="s">
        <v>894</v>
      </c>
      <c r="E18" s="249" t="s">
        <v>894</v>
      </c>
      <c r="F18" s="249" t="s">
        <v>894</v>
      </c>
      <c r="G18" s="249" t="s">
        <v>894</v>
      </c>
      <c r="H18" s="249" t="s">
        <v>894</v>
      </c>
      <c r="I18" s="249" t="s">
        <v>894</v>
      </c>
      <c r="J18" s="249" t="s">
        <v>894</v>
      </c>
      <c r="K18" s="249" t="s">
        <v>894</v>
      </c>
      <c r="L18" s="249" t="s">
        <v>894</v>
      </c>
      <c r="M18" s="249" t="s">
        <v>894</v>
      </c>
    </row>
    <row r="19" spans="1:13" ht="15">
      <c r="A19" s="310"/>
      <c r="B19" s="328" t="s">
        <v>16</v>
      </c>
      <c r="C19" s="249" t="s">
        <v>894</v>
      </c>
      <c r="D19" s="249" t="s">
        <v>894</v>
      </c>
      <c r="E19" s="249" t="s">
        <v>894</v>
      </c>
      <c r="F19" s="249" t="s">
        <v>894</v>
      </c>
      <c r="G19" s="249" t="s">
        <v>894</v>
      </c>
      <c r="H19" s="249" t="s">
        <v>894</v>
      </c>
      <c r="I19" s="249" t="s">
        <v>894</v>
      </c>
      <c r="J19" s="249" t="s">
        <v>894</v>
      </c>
      <c r="K19" s="249" t="s">
        <v>894</v>
      </c>
      <c r="L19" s="249" t="s">
        <v>894</v>
      </c>
      <c r="M19" s="249" t="s">
        <v>894</v>
      </c>
    </row>
    <row r="20" spans="1:13" ht="15">
      <c r="A20" s="490"/>
      <c r="B20" s="48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</row>
    <row r="21" spans="1:13" ht="15">
      <c r="A21" s="490"/>
      <c r="B21" s="48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</row>
    <row r="22" spans="1:13" ht="15">
      <c r="A22" s="490"/>
      <c r="B22" s="48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</row>
    <row r="23" spans="1:13" ht="15">
      <c r="A23" s="490"/>
      <c r="B23" s="48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</row>
    <row r="24" spans="1:13" ht="15">
      <c r="A24" s="490"/>
      <c r="B24" s="48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</row>
    <row r="25" spans="2:6" ht="16.5" customHeight="1">
      <c r="B25" s="205"/>
      <c r="C25" s="747"/>
      <c r="D25" s="747"/>
      <c r="E25" s="747"/>
      <c r="F25" s="747"/>
    </row>
    <row r="26" spans="1:13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L26" s="295" t="s">
        <v>890</v>
      </c>
      <c r="M26" s="14"/>
    </row>
    <row r="27" spans="12:13" ht="12.75">
      <c r="L27" s="295" t="s">
        <v>891</v>
      </c>
      <c r="M27" s="14"/>
    </row>
    <row r="28" spans="12:13" ht="12.75">
      <c r="L28" s="295" t="s">
        <v>892</v>
      </c>
      <c r="M28" s="14"/>
    </row>
    <row r="29" spans="11:13" ht="12.75">
      <c r="K29" s="28" t="s">
        <v>82</v>
      </c>
      <c r="M29" s="14"/>
    </row>
    <row r="30" spans="7:9" s="175" customFormat="1" ht="12.75">
      <c r="G30" s="180"/>
      <c r="H30" s="180"/>
      <c r="I30" s="180"/>
    </row>
    <row r="33" ht="12.75">
      <c r="I33" s="180"/>
    </row>
  </sheetData>
  <sheetProtection/>
  <mergeCells count="12">
    <mergeCell ref="B6:B9"/>
    <mergeCell ref="C6:G8"/>
    <mergeCell ref="B2:L2"/>
    <mergeCell ref="L1:M1"/>
    <mergeCell ref="C1:I1"/>
    <mergeCell ref="C25:F25"/>
    <mergeCell ref="H6:L8"/>
    <mergeCell ref="H5:M5"/>
    <mergeCell ref="A4:M4"/>
    <mergeCell ref="A5:G5"/>
    <mergeCell ref="M6:M9"/>
    <mergeCell ref="A6:A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9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63" zoomScalePageLayoutView="0" workbookViewId="0" topLeftCell="A1">
      <selection activeCell="A1" sqref="A1:E1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607" t="s">
        <v>0</v>
      </c>
      <c r="B1" s="607"/>
      <c r="C1" s="607"/>
      <c r="D1" s="607"/>
      <c r="E1" s="607"/>
      <c r="F1" s="206" t="s">
        <v>529</v>
      </c>
      <c r="G1" s="197"/>
      <c r="H1" s="197"/>
      <c r="I1" s="197"/>
      <c r="J1" s="197"/>
      <c r="K1" s="197"/>
      <c r="L1" s="197"/>
    </row>
    <row r="2" spans="1:12" ht="21">
      <c r="A2" s="608" t="s">
        <v>698</v>
      </c>
      <c r="B2" s="608"/>
      <c r="C2" s="608"/>
      <c r="D2" s="608"/>
      <c r="E2" s="608"/>
      <c r="F2" s="608"/>
      <c r="G2" s="198"/>
      <c r="H2" s="198"/>
      <c r="I2" s="198"/>
      <c r="J2" s="198"/>
      <c r="K2" s="198"/>
      <c r="L2" s="198"/>
    </row>
    <row r="3" spans="1:6" ht="12.75">
      <c r="A3" s="130"/>
      <c r="B3" s="130"/>
      <c r="C3" s="130"/>
      <c r="D3" s="130"/>
      <c r="E3" s="130"/>
      <c r="F3" s="130"/>
    </row>
    <row r="4" spans="1:7" ht="18.75">
      <c r="A4" s="755" t="s">
        <v>528</v>
      </c>
      <c r="B4" s="755"/>
      <c r="C4" s="755"/>
      <c r="D4" s="755"/>
      <c r="E4" s="755"/>
      <c r="F4" s="755"/>
      <c r="G4" s="755"/>
    </row>
    <row r="5" spans="1:7" ht="18.75">
      <c r="A5" s="172" t="s">
        <v>887</v>
      </c>
      <c r="B5" s="207"/>
      <c r="C5" s="207"/>
      <c r="D5" s="207"/>
      <c r="E5" s="207"/>
      <c r="F5" s="207"/>
      <c r="G5" s="207"/>
    </row>
    <row r="6" spans="1:6" ht="31.5">
      <c r="A6" s="208"/>
      <c r="B6" s="209" t="s">
        <v>317</v>
      </c>
      <c r="C6" s="209" t="s">
        <v>318</v>
      </c>
      <c r="D6" s="209" t="s">
        <v>319</v>
      </c>
      <c r="E6" s="210"/>
      <c r="F6" s="210"/>
    </row>
    <row r="7" spans="1:6" ht="15">
      <c r="A7" s="268" t="s">
        <v>320</v>
      </c>
      <c r="B7" s="211" t="s">
        <v>891</v>
      </c>
      <c r="C7" s="211" t="s">
        <v>897</v>
      </c>
      <c r="D7" s="211" t="s">
        <v>897</v>
      </c>
      <c r="E7" s="210"/>
      <c r="F7" s="210"/>
    </row>
    <row r="8" spans="1:6" ht="25.5">
      <c r="A8" s="211" t="s">
        <v>321</v>
      </c>
      <c r="B8" s="211" t="s">
        <v>898</v>
      </c>
      <c r="C8" s="211" t="s">
        <v>899</v>
      </c>
      <c r="D8" s="211" t="s">
        <v>900</v>
      </c>
      <c r="E8" s="210"/>
      <c r="F8" s="210"/>
    </row>
    <row r="9" spans="1:6" ht="15">
      <c r="A9" s="211" t="s">
        <v>322</v>
      </c>
      <c r="B9" s="211"/>
      <c r="C9" s="211"/>
      <c r="D9" s="211"/>
      <c r="E9" s="210"/>
      <c r="F9" s="210"/>
    </row>
    <row r="10" spans="1:6" ht="15">
      <c r="A10" s="212" t="s">
        <v>323</v>
      </c>
      <c r="B10" s="211" t="s">
        <v>901</v>
      </c>
      <c r="C10" s="211" t="s">
        <v>901</v>
      </c>
      <c r="D10" s="211" t="s">
        <v>901</v>
      </c>
      <c r="E10" s="210"/>
      <c r="F10" s="210"/>
    </row>
    <row r="11" spans="1:6" ht="51">
      <c r="A11" s="212" t="s">
        <v>324</v>
      </c>
      <c r="B11" s="211" t="s">
        <v>902</v>
      </c>
      <c r="C11" s="211" t="s">
        <v>903</v>
      </c>
      <c r="D11" s="211" t="s">
        <v>901</v>
      </c>
      <c r="E11" s="210"/>
      <c r="F11" s="210"/>
    </row>
    <row r="12" spans="1:6" ht="15">
      <c r="A12" s="212" t="s">
        <v>325</v>
      </c>
      <c r="B12" s="211" t="s">
        <v>901</v>
      </c>
      <c r="C12" s="211" t="s">
        <v>904</v>
      </c>
      <c r="D12" s="211" t="s">
        <v>901</v>
      </c>
      <c r="E12" s="210"/>
      <c r="F12" s="210"/>
    </row>
    <row r="13" spans="1:6" ht="25.5">
      <c r="A13" s="212" t="s">
        <v>326</v>
      </c>
      <c r="B13" s="211" t="s">
        <v>905</v>
      </c>
      <c r="C13" s="211" t="s">
        <v>906</v>
      </c>
      <c r="D13" s="211" t="s">
        <v>901</v>
      </c>
      <c r="E13" s="210"/>
      <c r="F13" s="210"/>
    </row>
    <row r="14" spans="1:6" ht="15">
      <c r="A14" s="212" t="s">
        <v>327</v>
      </c>
      <c r="B14" s="211" t="s">
        <v>906</v>
      </c>
      <c r="C14" s="211" t="s">
        <v>906</v>
      </c>
      <c r="D14" s="211" t="s">
        <v>901</v>
      </c>
      <c r="E14" s="210"/>
      <c r="F14" s="210"/>
    </row>
    <row r="15" spans="1:6" ht="15">
      <c r="A15" s="212" t="s">
        <v>328</v>
      </c>
      <c r="B15" s="211" t="s">
        <v>906</v>
      </c>
      <c r="C15" s="211" t="s">
        <v>906</v>
      </c>
      <c r="D15" s="211" t="s">
        <v>901</v>
      </c>
      <c r="E15" s="210"/>
      <c r="F15" s="210"/>
    </row>
    <row r="16" spans="1:6" ht="51">
      <c r="A16" s="212" t="s">
        <v>329</v>
      </c>
      <c r="B16" s="211" t="s">
        <v>907</v>
      </c>
      <c r="C16" s="211" t="s">
        <v>908</v>
      </c>
      <c r="D16" s="211" t="s">
        <v>901</v>
      </c>
      <c r="E16" s="210"/>
      <c r="F16" s="210"/>
    </row>
    <row r="17" spans="1:6" ht="15">
      <c r="A17" s="212" t="s">
        <v>330</v>
      </c>
      <c r="B17" s="211" t="s">
        <v>906</v>
      </c>
      <c r="C17" s="211" t="s">
        <v>906</v>
      </c>
      <c r="D17" s="211" t="s">
        <v>901</v>
      </c>
      <c r="E17" s="210"/>
      <c r="F17" s="210"/>
    </row>
    <row r="18" spans="1:6" ht="13.5" customHeight="1">
      <c r="A18" s="213"/>
      <c r="B18" s="214"/>
      <c r="C18" s="214"/>
      <c r="D18" s="214"/>
      <c r="E18" s="210"/>
      <c r="F18" s="210"/>
    </row>
    <row r="19" spans="1:7" ht="13.5" customHeight="1">
      <c r="A19" s="756" t="s">
        <v>331</v>
      </c>
      <c r="B19" s="756"/>
      <c r="C19" s="756"/>
      <c r="D19" s="756"/>
      <c r="E19" s="756"/>
      <c r="F19" s="756"/>
      <c r="G19" s="756"/>
    </row>
    <row r="20" spans="1:7" ht="15">
      <c r="A20" s="210"/>
      <c r="B20" s="210"/>
      <c r="C20" s="210"/>
      <c r="D20" s="210"/>
      <c r="E20" s="644" t="s">
        <v>776</v>
      </c>
      <c r="F20" s="644"/>
      <c r="G20" s="96"/>
    </row>
    <row r="21" spans="1:7" ht="45.75" customHeight="1">
      <c r="A21" s="352" t="s">
        <v>420</v>
      </c>
      <c r="B21" s="352" t="s">
        <v>3</v>
      </c>
      <c r="C21" s="353" t="s">
        <v>332</v>
      </c>
      <c r="D21" s="354" t="s">
        <v>333</v>
      </c>
      <c r="E21" s="352" t="s">
        <v>334</v>
      </c>
      <c r="F21" s="352" t="s">
        <v>335</v>
      </c>
      <c r="G21" s="11"/>
    </row>
    <row r="22" spans="1:6" ht="12.75">
      <c r="A22" s="211" t="s">
        <v>336</v>
      </c>
      <c r="B22" s="215" t="s">
        <v>894</v>
      </c>
      <c r="C22" s="215" t="s">
        <v>894</v>
      </c>
      <c r="D22" s="215" t="s">
        <v>894</v>
      </c>
      <c r="E22" s="215" t="s">
        <v>894</v>
      </c>
      <c r="F22" s="215" t="s">
        <v>894</v>
      </c>
    </row>
    <row r="23" spans="1:6" ht="12.75">
      <c r="A23" s="211" t="s">
        <v>337</v>
      </c>
      <c r="B23" s="215" t="s">
        <v>894</v>
      </c>
      <c r="C23" s="215" t="s">
        <v>894</v>
      </c>
      <c r="D23" s="215" t="s">
        <v>894</v>
      </c>
      <c r="E23" s="215" t="s">
        <v>894</v>
      </c>
      <c r="F23" s="215" t="s">
        <v>894</v>
      </c>
    </row>
    <row r="24" spans="1:6" ht="12.75">
      <c r="A24" s="211" t="s">
        <v>338</v>
      </c>
      <c r="B24" s="215" t="s">
        <v>894</v>
      </c>
      <c r="C24" s="215" t="s">
        <v>894</v>
      </c>
      <c r="D24" s="215" t="s">
        <v>894</v>
      </c>
      <c r="E24" s="215" t="s">
        <v>894</v>
      </c>
      <c r="F24" s="215" t="s">
        <v>894</v>
      </c>
    </row>
    <row r="25" spans="1:6" ht="25.5">
      <c r="A25" s="211" t="s">
        <v>339</v>
      </c>
      <c r="B25" s="215" t="s">
        <v>894</v>
      </c>
      <c r="C25" s="215" t="s">
        <v>894</v>
      </c>
      <c r="D25" s="215" t="s">
        <v>894</v>
      </c>
      <c r="E25" s="215" t="s">
        <v>894</v>
      </c>
      <c r="F25" s="215" t="s">
        <v>894</v>
      </c>
    </row>
    <row r="26" spans="1:6" ht="32.25" customHeight="1">
      <c r="A26" s="211" t="s">
        <v>340</v>
      </c>
      <c r="B26" s="215" t="s">
        <v>894</v>
      </c>
      <c r="C26" s="215" t="s">
        <v>894</v>
      </c>
      <c r="D26" s="215" t="s">
        <v>894</v>
      </c>
      <c r="E26" s="215" t="s">
        <v>894</v>
      </c>
      <c r="F26" s="215" t="s">
        <v>894</v>
      </c>
    </row>
    <row r="27" spans="1:6" ht="12.75">
      <c r="A27" s="211" t="s">
        <v>341</v>
      </c>
      <c r="B27" s="215" t="s">
        <v>894</v>
      </c>
      <c r="C27" s="215" t="s">
        <v>894</v>
      </c>
      <c r="D27" s="215" t="s">
        <v>894</v>
      </c>
      <c r="E27" s="215" t="s">
        <v>894</v>
      </c>
      <c r="F27" s="215" t="s">
        <v>894</v>
      </c>
    </row>
    <row r="28" spans="1:6" ht="12.75">
      <c r="A28" s="211" t="s">
        <v>342</v>
      </c>
      <c r="B28" s="215" t="s">
        <v>894</v>
      </c>
      <c r="C28" s="215" t="s">
        <v>894</v>
      </c>
      <c r="D28" s="215" t="s">
        <v>894</v>
      </c>
      <c r="E28" s="215" t="s">
        <v>894</v>
      </c>
      <c r="F28" s="215" t="s">
        <v>894</v>
      </c>
    </row>
    <row r="29" spans="1:6" ht="12.75">
      <c r="A29" s="211" t="s">
        <v>343</v>
      </c>
      <c r="B29" s="215" t="s">
        <v>894</v>
      </c>
      <c r="C29" s="215" t="s">
        <v>894</v>
      </c>
      <c r="D29" s="215" t="s">
        <v>894</v>
      </c>
      <c r="E29" s="215" t="s">
        <v>894</v>
      </c>
      <c r="F29" s="215" t="s">
        <v>894</v>
      </c>
    </row>
    <row r="30" spans="1:6" ht="12.75">
      <c r="A30" s="211" t="s">
        <v>344</v>
      </c>
      <c r="B30" s="215" t="s">
        <v>894</v>
      </c>
      <c r="C30" s="215" t="s">
        <v>894</v>
      </c>
      <c r="D30" s="215" t="s">
        <v>894</v>
      </c>
      <c r="E30" s="215" t="s">
        <v>894</v>
      </c>
      <c r="F30" s="215" t="s">
        <v>894</v>
      </c>
    </row>
    <row r="31" spans="1:6" ht="12.75">
      <c r="A31" s="211" t="s">
        <v>345</v>
      </c>
      <c r="B31" s="215" t="s">
        <v>894</v>
      </c>
      <c r="C31" s="215" t="s">
        <v>894</v>
      </c>
      <c r="D31" s="215" t="s">
        <v>894</v>
      </c>
      <c r="E31" s="215" t="s">
        <v>894</v>
      </c>
      <c r="F31" s="215" t="s">
        <v>894</v>
      </c>
    </row>
    <row r="32" spans="1:6" ht="12.75">
      <c r="A32" s="211" t="s">
        <v>346</v>
      </c>
      <c r="B32" s="215" t="s">
        <v>894</v>
      </c>
      <c r="C32" s="215" t="s">
        <v>894</v>
      </c>
      <c r="D32" s="215" t="s">
        <v>894</v>
      </c>
      <c r="E32" s="215" t="s">
        <v>894</v>
      </c>
      <c r="F32" s="215" t="s">
        <v>894</v>
      </c>
    </row>
    <row r="33" spans="1:6" ht="12.75">
      <c r="A33" s="211" t="s">
        <v>347</v>
      </c>
      <c r="B33" s="215" t="s">
        <v>894</v>
      </c>
      <c r="C33" s="215" t="s">
        <v>894</v>
      </c>
      <c r="D33" s="215" t="s">
        <v>894</v>
      </c>
      <c r="E33" s="215" t="s">
        <v>894</v>
      </c>
      <c r="F33" s="215" t="s">
        <v>894</v>
      </c>
    </row>
    <row r="34" spans="1:6" ht="12.75">
      <c r="A34" s="211" t="s">
        <v>348</v>
      </c>
      <c r="B34" s="215" t="s">
        <v>894</v>
      </c>
      <c r="C34" s="215" t="s">
        <v>894</v>
      </c>
      <c r="D34" s="215" t="s">
        <v>894</v>
      </c>
      <c r="E34" s="215" t="s">
        <v>894</v>
      </c>
      <c r="F34" s="215" t="s">
        <v>894</v>
      </c>
    </row>
    <row r="35" spans="1:6" ht="12.75">
      <c r="A35" s="211" t="s">
        <v>349</v>
      </c>
      <c r="B35" s="215" t="s">
        <v>894</v>
      </c>
      <c r="C35" s="215" t="s">
        <v>894</v>
      </c>
      <c r="D35" s="215" t="s">
        <v>894</v>
      </c>
      <c r="E35" s="215" t="s">
        <v>894</v>
      </c>
      <c r="F35" s="215" t="s">
        <v>894</v>
      </c>
    </row>
    <row r="36" spans="1:6" ht="12.75">
      <c r="A36" s="211" t="s">
        <v>350</v>
      </c>
      <c r="B36" s="215" t="s">
        <v>894</v>
      </c>
      <c r="C36" s="215" t="s">
        <v>894</v>
      </c>
      <c r="D36" s="215" t="s">
        <v>894</v>
      </c>
      <c r="E36" s="215" t="s">
        <v>894</v>
      </c>
      <c r="F36" s="215" t="s">
        <v>894</v>
      </c>
    </row>
    <row r="37" spans="1:6" ht="12.75">
      <c r="A37" s="211" t="s">
        <v>351</v>
      </c>
      <c r="B37" s="215" t="s">
        <v>894</v>
      </c>
      <c r="C37" s="215" t="s">
        <v>894</v>
      </c>
      <c r="D37" s="215" t="s">
        <v>894</v>
      </c>
      <c r="E37" s="215" t="s">
        <v>894</v>
      </c>
      <c r="F37" s="215" t="s">
        <v>894</v>
      </c>
    </row>
    <row r="38" spans="1:6" ht="12.75">
      <c r="A38" s="211" t="s">
        <v>45</v>
      </c>
      <c r="B38" s="215" t="s">
        <v>894</v>
      </c>
      <c r="C38" s="215" t="s">
        <v>894</v>
      </c>
      <c r="D38" s="215" t="s">
        <v>894</v>
      </c>
      <c r="E38" s="215" t="s">
        <v>894</v>
      </c>
      <c r="F38" s="215" t="s">
        <v>894</v>
      </c>
    </row>
    <row r="39" spans="1:6" ht="12.75">
      <c r="A39" s="215" t="s">
        <v>16</v>
      </c>
      <c r="B39" s="215" t="s">
        <v>894</v>
      </c>
      <c r="C39" s="215" t="s">
        <v>894</v>
      </c>
      <c r="D39" s="215" t="s">
        <v>894</v>
      </c>
      <c r="E39" s="215" t="s">
        <v>894</v>
      </c>
      <c r="F39" s="215" t="s">
        <v>894</v>
      </c>
    </row>
    <row r="43" spans="1:6" ht="12.75">
      <c r="A43" s="13" t="s">
        <v>19</v>
      </c>
      <c r="B43" s="13"/>
      <c r="C43" s="13"/>
      <c r="E43" s="295" t="s">
        <v>890</v>
      </c>
      <c r="F43" s="14"/>
    </row>
    <row r="44" spans="5:6" ht="12.75">
      <c r="E44" s="295" t="s">
        <v>891</v>
      </c>
      <c r="F44" s="14"/>
    </row>
    <row r="45" spans="5:6" ht="12.75">
      <c r="E45" s="295" t="s">
        <v>892</v>
      </c>
      <c r="F45" s="14"/>
    </row>
    <row r="46" spans="4:6" ht="12.75">
      <c r="D46" s="28" t="s">
        <v>82</v>
      </c>
      <c r="F46" s="14"/>
    </row>
    <row r="47" s="175" customFormat="1" ht="12.75">
      <c r="B47" s="180"/>
    </row>
  </sheetData>
  <sheetProtection/>
  <mergeCells count="5">
    <mergeCell ref="A1:E1"/>
    <mergeCell ref="A2:F2"/>
    <mergeCell ref="A4:G4"/>
    <mergeCell ref="A19:G19"/>
    <mergeCell ref="E20:F2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sheetData>
    <row r="2" ht="12.75">
      <c r="B2" s="13"/>
    </row>
    <row r="4" spans="2:8" ht="12.75" customHeight="1">
      <c r="B4" s="757" t="s">
        <v>702</v>
      </c>
      <c r="C4" s="757"/>
      <c r="D4" s="757"/>
      <c r="E4" s="757"/>
      <c r="F4" s="757"/>
      <c r="G4" s="757"/>
      <c r="H4" s="757"/>
    </row>
    <row r="5" spans="2:8" ht="12.75" customHeight="1">
      <c r="B5" s="757"/>
      <c r="C5" s="757"/>
      <c r="D5" s="757"/>
      <c r="E5" s="757"/>
      <c r="F5" s="757"/>
      <c r="G5" s="757"/>
      <c r="H5" s="757"/>
    </row>
    <row r="6" spans="2:8" ht="12.75" customHeight="1">
      <c r="B6" s="757"/>
      <c r="C6" s="757"/>
      <c r="D6" s="757"/>
      <c r="E6" s="757"/>
      <c r="F6" s="757"/>
      <c r="G6" s="757"/>
      <c r="H6" s="757"/>
    </row>
    <row r="7" spans="2:8" ht="12.75" customHeight="1">
      <c r="B7" s="757"/>
      <c r="C7" s="757"/>
      <c r="D7" s="757"/>
      <c r="E7" s="757"/>
      <c r="F7" s="757"/>
      <c r="G7" s="757"/>
      <c r="H7" s="757"/>
    </row>
    <row r="8" spans="2:8" ht="12.75" customHeight="1">
      <c r="B8" s="757"/>
      <c r="C8" s="757"/>
      <c r="D8" s="757"/>
      <c r="E8" s="757"/>
      <c r="F8" s="757"/>
      <c r="G8" s="757"/>
      <c r="H8" s="757"/>
    </row>
    <row r="9" spans="2:8" ht="12.75" customHeight="1">
      <c r="B9" s="757"/>
      <c r="C9" s="757"/>
      <c r="D9" s="757"/>
      <c r="E9" s="757"/>
      <c r="F9" s="757"/>
      <c r="G9" s="757"/>
      <c r="H9" s="757"/>
    </row>
    <row r="10" spans="2:8" ht="12.75" customHeight="1">
      <c r="B10" s="757"/>
      <c r="C10" s="757"/>
      <c r="D10" s="757"/>
      <c r="E10" s="757"/>
      <c r="F10" s="757"/>
      <c r="G10" s="757"/>
      <c r="H10" s="757"/>
    </row>
    <row r="11" spans="2:8" ht="12.75" customHeight="1">
      <c r="B11" s="757"/>
      <c r="C11" s="757"/>
      <c r="D11" s="757"/>
      <c r="E11" s="757"/>
      <c r="F11" s="757"/>
      <c r="G11" s="757"/>
      <c r="H11" s="757"/>
    </row>
    <row r="12" spans="2:8" ht="12.75" customHeight="1">
      <c r="B12" s="757"/>
      <c r="C12" s="757"/>
      <c r="D12" s="757"/>
      <c r="E12" s="757"/>
      <c r="F12" s="757"/>
      <c r="G12" s="757"/>
      <c r="H12" s="757"/>
    </row>
    <row r="13" spans="2:8" ht="12.75" customHeight="1">
      <c r="B13" s="757"/>
      <c r="C13" s="757"/>
      <c r="D13" s="757"/>
      <c r="E13" s="757"/>
      <c r="F13" s="757"/>
      <c r="G13" s="757"/>
      <c r="H13" s="757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43" customWidth="1"/>
    <col min="2" max="2" width="16.8515625" style="43" customWidth="1"/>
    <col min="3" max="3" width="11.7109375" style="43" customWidth="1"/>
    <col min="4" max="4" width="12.00390625" style="43" customWidth="1"/>
    <col min="5" max="5" width="12.140625" style="43" customWidth="1"/>
    <col min="6" max="6" width="17.421875" style="43" customWidth="1"/>
    <col min="7" max="7" width="12.421875" style="43" customWidth="1"/>
    <col min="8" max="8" width="16.00390625" style="43" customWidth="1"/>
    <col min="9" max="9" width="12.7109375" style="43" customWidth="1"/>
    <col min="10" max="10" width="15.00390625" style="43" customWidth="1"/>
    <col min="11" max="11" width="16.00390625" style="43" customWidth="1"/>
    <col min="12" max="12" width="11.8515625" style="43" customWidth="1"/>
    <col min="13" max="16384" width="9.140625" style="43" customWidth="1"/>
  </cols>
  <sheetData>
    <row r="1" spans="3:11" ht="15" customHeight="1">
      <c r="C1" s="512"/>
      <c r="D1" s="512"/>
      <c r="E1" s="512"/>
      <c r="F1" s="512"/>
      <c r="G1" s="512"/>
      <c r="H1" s="512"/>
      <c r="I1" s="132"/>
      <c r="J1" s="667" t="s">
        <v>530</v>
      </c>
      <c r="K1" s="667"/>
    </row>
    <row r="2" spans="1:11" s="49" customFormat="1" ht="19.5" customHeight="1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11" s="49" customFormat="1" ht="19.5" customHeight="1">
      <c r="A3" s="759" t="s">
        <v>698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</row>
    <row r="4" spans="1:11" s="49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49" customFormat="1" ht="18" customHeight="1">
      <c r="A5" s="705" t="s">
        <v>703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</row>
    <row r="6" spans="1:11" ht="15.75">
      <c r="A6" s="562" t="s">
        <v>887</v>
      </c>
      <c r="B6" s="562"/>
      <c r="C6" s="93"/>
      <c r="D6" s="93"/>
      <c r="E6" s="93"/>
      <c r="F6" s="93"/>
      <c r="G6" s="93"/>
      <c r="H6" s="93"/>
      <c r="I6" s="93"/>
      <c r="J6" s="93"/>
      <c r="K6" s="93"/>
    </row>
    <row r="7" spans="1:20" ht="29.25" customHeight="1">
      <c r="A7" s="762" t="s">
        <v>72</v>
      </c>
      <c r="B7" s="762" t="s">
        <v>73</v>
      </c>
      <c r="C7" s="762" t="s">
        <v>74</v>
      </c>
      <c r="D7" s="762" t="s">
        <v>153</v>
      </c>
      <c r="E7" s="762"/>
      <c r="F7" s="762"/>
      <c r="G7" s="762"/>
      <c r="H7" s="762"/>
      <c r="I7" s="547" t="s">
        <v>235</v>
      </c>
      <c r="J7" s="762" t="s">
        <v>75</v>
      </c>
      <c r="K7" s="762" t="s">
        <v>475</v>
      </c>
      <c r="L7" s="761" t="s">
        <v>76</v>
      </c>
      <c r="S7" s="48"/>
      <c r="T7" s="48"/>
    </row>
    <row r="8" spans="1:12" ht="33.75" customHeight="1">
      <c r="A8" s="762"/>
      <c r="B8" s="762"/>
      <c r="C8" s="762"/>
      <c r="D8" s="762" t="s">
        <v>77</v>
      </c>
      <c r="E8" s="762" t="s">
        <v>78</v>
      </c>
      <c r="F8" s="762"/>
      <c r="G8" s="762"/>
      <c r="H8" s="45" t="s">
        <v>79</v>
      </c>
      <c r="I8" s="758"/>
      <c r="J8" s="762"/>
      <c r="K8" s="762"/>
      <c r="L8" s="761"/>
    </row>
    <row r="9" spans="1:12" ht="30">
      <c r="A9" s="762"/>
      <c r="B9" s="762"/>
      <c r="C9" s="762"/>
      <c r="D9" s="762"/>
      <c r="E9" s="45" t="s">
        <v>80</v>
      </c>
      <c r="F9" s="45" t="s">
        <v>81</v>
      </c>
      <c r="G9" s="45" t="s">
        <v>16</v>
      </c>
      <c r="H9" s="45"/>
      <c r="I9" s="548"/>
      <c r="J9" s="762"/>
      <c r="K9" s="762"/>
      <c r="L9" s="761"/>
    </row>
    <row r="10" spans="1:12" s="125" customFormat="1" ht="16.5" customHeight="1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  <c r="L10" s="124">
        <v>12</v>
      </c>
    </row>
    <row r="11" spans="1:12" ht="16.5" customHeight="1">
      <c r="A11" s="51">
        <v>1</v>
      </c>
      <c r="B11" s="52" t="s">
        <v>798</v>
      </c>
      <c r="C11" s="435">
        <v>30</v>
      </c>
      <c r="D11" s="435">
        <v>1</v>
      </c>
      <c r="E11" s="435">
        <v>4</v>
      </c>
      <c r="F11" s="435">
        <v>6</v>
      </c>
      <c r="G11" s="435">
        <f>SUM(E11:F11)</f>
        <v>10</v>
      </c>
      <c r="H11" s="435">
        <f>D11+G11</f>
        <v>11</v>
      </c>
      <c r="I11" s="435">
        <f>J11</f>
        <v>19</v>
      </c>
      <c r="J11" s="435">
        <f>C11-H11</f>
        <v>19</v>
      </c>
      <c r="K11" s="435" t="s">
        <v>889</v>
      </c>
      <c r="L11" s="435"/>
    </row>
    <row r="12" spans="1:12" ht="16.5" customHeight="1">
      <c r="A12" s="51">
        <v>2</v>
      </c>
      <c r="B12" s="52" t="s">
        <v>799</v>
      </c>
      <c r="C12" s="435">
        <v>31</v>
      </c>
      <c r="D12" s="435">
        <v>0</v>
      </c>
      <c r="E12" s="435">
        <v>4</v>
      </c>
      <c r="F12" s="435">
        <v>4</v>
      </c>
      <c r="G12" s="435">
        <f aca="true" t="shared" si="0" ref="G12:G22">SUM(E12:F12)</f>
        <v>8</v>
      </c>
      <c r="H12" s="435">
        <f aca="true" t="shared" si="1" ref="H12:H22">D12+G12</f>
        <v>8</v>
      </c>
      <c r="I12" s="435">
        <f aca="true" t="shared" si="2" ref="I12:I22">J12</f>
        <v>23</v>
      </c>
      <c r="J12" s="435">
        <f aca="true" t="shared" si="3" ref="J12:J22">C12-H12</f>
        <v>23</v>
      </c>
      <c r="K12" s="435" t="s">
        <v>889</v>
      </c>
      <c r="L12" s="435"/>
    </row>
    <row r="13" spans="1:12" ht="16.5" customHeight="1">
      <c r="A13" s="51">
        <v>3</v>
      </c>
      <c r="B13" s="52" t="s">
        <v>800</v>
      </c>
      <c r="C13" s="435">
        <v>30</v>
      </c>
      <c r="D13" s="435">
        <v>0</v>
      </c>
      <c r="E13" s="435">
        <v>5</v>
      </c>
      <c r="F13" s="435">
        <v>6</v>
      </c>
      <c r="G13" s="435">
        <f t="shared" si="0"/>
        <v>11</v>
      </c>
      <c r="H13" s="435">
        <f t="shared" si="1"/>
        <v>11</v>
      </c>
      <c r="I13" s="435">
        <f t="shared" si="2"/>
        <v>19</v>
      </c>
      <c r="J13" s="435">
        <f t="shared" si="3"/>
        <v>19</v>
      </c>
      <c r="K13" s="435" t="s">
        <v>889</v>
      </c>
      <c r="L13" s="435"/>
    </row>
    <row r="14" spans="1:12" ht="16.5" customHeight="1">
      <c r="A14" s="51">
        <v>4</v>
      </c>
      <c r="B14" s="52" t="s">
        <v>801</v>
      </c>
      <c r="C14" s="435">
        <v>31</v>
      </c>
      <c r="D14" s="435">
        <v>3</v>
      </c>
      <c r="E14" s="435">
        <v>4</v>
      </c>
      <c r="F14" s="435">
        <v>4</v>
      </c>
      <c r="G14" s="435">
        <f t="shared" si="0"/>
        <v>8</v>
      </c>
      <c r="H14" s="435">
        <f t="shared" si="1"/>
        <v>11</v>
      </c>
      <c r="I14" s="435">
        <f t="shared" si="2"/>
        <v>20</v>
      </c>
      <c r="J14" s="435">
        <f t="shared" si="3"/>
        <v>20</v>
      </c>
      <c r="K14" s="435" t="s">
        <v>889</v>
      </c>
      <c r="L14" s="435"/>
    </row>
    <row r="15" spans="1:12" ht="16.5" customHeight="1">
      <c r="A15" s="51">
        <v>5</v>
      </c>
      <c r="B15" s="52" t="s">
        <v>802</v>
      </c>
      <c r="C15" s="435">
        <v>31</v>
      </c>
      <c r="D15" s="435">
        <v>2</v>
      </c>
      <c r="E15" s="435">
        <v>4</v>
      </c>
      <c r="F15" s="435">
        <v>7</v>
      </c>
      <c r="G15" s="435">
        <f t="shared" si="0"/>
        <v>11</v>
      </c>
      <c r="H15" s="435">
        <f t="shared" si="1"/>
        <v>13</v>
      </c>
      <c r="I15" s="435">
        <f t="shared" si="2"/>
        <v>18</v>
      </c>
      <c r="J15" s="435">
        <f t="shared" si="3"/>
        <v>18</v>
      </c>
      <c r="K15" s="435" t="s">
        <v>889</v>
      </c>
      <c r="L15" s="435"/>
    </row>
    <row r="16" spans="1:12" s="50" customFormat="1" ht="16.5" customHeight="1">
      <c r="A16" s="51">
        <v>6</v>
      </c>
      <c r="B16" s="52" t="s">
        <v>803</v>
      </c>
      <c r="C16" s="436">
        <v>30</v>
      </c>
      <c r="D16" s="436">
        <v>0</v>
      </c>
      <c r="E16" s="436">
        <v>5</v>
      </c>
      <c r="F16" s="436">
        <v>5</v>
      </c>
      <c r="G16" s="435">
        <f t="shared" si="0"/>
        <v>10</v>
      </c>
      <c r="H16" s="435">
        <f t="shared" si="1"/>
        <v>10</v>
      </c>
      <c r="I16" s="435">
        <f t="shared" si="2"/>
        <v>20</v>
      </c>
      <c r="J16" s="435">
        <f t="shared" si="3"/>
        <v>20</v>
      </c>
      <c r="K16" s="435" t="s">
        <v>889</v>
      </c>
      <c r="L16" s="436"/>
    </row>
    <row r="17" spans="1:12" s="50" customFormat="1" ht="16.5" customHeight="1">
      <c r="A17" s="51">
        <v>7</v>
      </c>
      <c r="B17" s="52" t="s">
        <v>804</v>
      </c>
      <c r="C17" s="436">
        <v>31</v>
      </c>
      <c r="D17" s="436">
        <v>0</v>
      </c>
      <c r="E17" s="436">
        <v>4</v>
      </c>
      <c r="F17" s="436">
        <v>6</v>
      </c>
      <c r="G17" s="435">
        <f t="shared" si="0"/>
        <v>10</v>
      </c>
      <c r="H17" s="435">
        <f t="shared" si="1"/>
        <v>10</v>
      </c>
      <c r="I17" s="435">
        <f t="shared" si="2"/>
        <v>21</v>
      </c>
      <c r="J17" s="435">
        <f t="shared" si="3"/>
        <v>21</v>
      </c>
      <c r="K17" s="435" t="s">
        <v>889</v>
      </c>
      <c r="L17" s="436"/>
    </row>
    <row r="18" spans="1:12" s="50" customFormat="1" ht="16.5" customHeight="1">
      <c r="A18" s="51">
        <v>8</v>
      </c>
      <c r="B18" s="52" t="s">
        <v>805</v>
      </c>
      <c r="C18" s="436">
        <v>30</v>
      </c>
      <c r="D18" s="436">
        <v>0</v>
      </c>
      <c r="E18" s="436">
        <v>4</v>
      </c>
      <c r="F18" s="436">
        <v>6</v>
      </c>
      <c r="G18" s="435">
        <f t="shared" si="0"/>
        <v>10</v>
      </c>
      <c r="H18" s="435">
        <f t="shared" si="1"/>
        <v>10</v>
      </c>
      <c r="I18" s="435">
        <f t="shared" si="2"/>
        <v>20</v>
      </c>
      <c r="J18" s="435">
        <f t="shared" si="3"/>
        <v>20</v>
      </c>
      <c r="K18" s="435" t="s">
        <v>889</v>
      </c>
      <c r="L18" s="436"/>
    </row>
    <row r="19" spans="1:12" s="50" customFormat="1" ht="16.5" customHeight="1">
      <c r="A19" s="51">
        <v>9</v>
      </c>
      <c r="B19" s="52" t="s">
        <v>806</v>
      </c>
      <c r="C19" s="436">
        <v>31</v>
      </c>
      <c r="D19" s="436">
        <v>13</v>
      </c>
      <c r="E19" s="436">
        <v>5</v>
      </c>
      <c r="F19" s="436">
        <v>8</v>
      </c>
      <c r="G19" s="435">
        <f t="shared" si="0"/>
        <v>13</v>
      </c>
      <c r="H19" s="435">
        <f t="shared" si="1"/>
        <v>26</v>
      </c>
      <c r="I19" s="435">
        <f t="shared" si="2"/>
        <v>5</v>
      </c>
      <c r="J19" s="435">
        <f t="shared" si="3"/>
        <v>5</v>
      </c>
      <c r="K19" s="435" t="s">
        <v>889</v>
      </c>
      <c r="L19" s="436"/>
    </row>
    <row r="20" spans="1:12" s="50" customFormat="1" ht="16.5" customHeight="1">
      <c r="A20" s="51">
        <v>10</v>
      </c>
      <c r="B20" s="52" t="s">
        <v>807</v>
      </c>
      <c r="C20" s="436">
        <v>31</v>
      </c>
      <c r="D20" s="436">
        <v>4</v>
      </c>
      <c r="E20" s="436">
        <v>4</v>
      </c>
      <c r="F20" s="436">
        <v>4</v>
      </c>
      <c r="G20" s="435">
        <f t="shared" si="0"/>
        <v>8</v>
      </c>
      <c r="H20" s="435">
        <f t="shared" si="1"/>
        <v>12</v>
      </c>
      <c r="I20" s="435">
        <f t="shared" si="2"/>
        <v>19</v>
      </c>
      <c r="J20" s="435">
        <f t="shared" si="3"/>
        <v>19</v>
      </c>
      <c r="K20" s="435" t="s">
        <v>889</v>
      </c>
      <c r="L20" s="436"/>
    </row>
    <row r="21" spans="1:12" s="50" customFormat="1" ht="16.5" customHeight="1">
      <c r="A21" s="51">
        <v>11</v>
      </c>
      <c r="B21" s="52" t="s">
        <v>808</v>
      </c>
      <c r="C21" s="436">
        <v>29</v>
      </c>
      <c r="D21" s="436">
        <v>2</v>
      </c>
      <c r="E21" s="436">
        <v>4</v>
      </c>
      <c r="F21" s="436">
        <v>5</v>
      </c>
      <c r="G21" s="435">
        <f t="shared" si="0"/>
        <v>9</v>
      </c>
      <c r="H21" s="435">
        <f t="shared" si="1"/>
        <v>11</v>
      </c>
      <c r="I21" s="435">
        <f t="shared" si="2"/>
        <v>18</v>
      </c>
      <c r="J21" s="435">
        <f t="shared" si="3"/>
        <v>18</v>
      </c>
      <c r="K21" s="435" t="s">
        <v>889</v>
      </c>
      <c r="L21" s="436"/>
    </row>
    <row r="22" spans="1:12" s="50" customFormat="1" ht="16.5" customHeight="1">
      <c r="A22" s="51">
        <v>12</v>
      </c>
      <c r="B22" s="52" t="s">
        <v>809</v>
      </c>
      <c r="C22" s="436">
        <v>31</v>
      </c>
      <c r="D22" s="436">
        <v>22</v>
      </c>
      <c r="E22" s="436">
        <v>5</v>
      </c>
      <c r="F22" s="436">
        <v>4</v>
      </c>
      <c r="G22" s="435">
        <f t="shared" si="0"/>
        <v>9</v>
      </c>
      <c r="H22" s="435">
        <f t="shared" si="1"/>
        <v>31</v>
      </c>
      <c r="I22" s="435">
        <f t="shared" si="2"/>
        <v>0</v>
      </c>
      <c r="J22" s="435">
        <f t="shared" si="3"/>
        <v>0</v>
      </c>
      <c r="K22" s="435" t="s">
        <v>889</v>
      </c>
      <c r="L22" s="436"/>
    </row>
    <row r="23" spans="1:12" s="50" customFormat="1" ht="16.5" customHeight="1">
      <c r="A23" s="52"/>
      <c r="B23" s="53" t="s">
        <v>16</v>
      </c>
      <c r="C23" s="436">
        <v>366</v>
      </c>
      <c r="D23" s="436">
        <f>SUM(D11:D22)</f>
        <v>47</v>
      </c>
      <c r="E23" s="436">
        <f aca="true" t="shared" si="4" ref="E23:K23">SUM(E11:E22)</f>
        <v>52</v>
      </c>
      <c r="F23" s="436">
        <f t="shared" si="4"/>
        <v>65</v>
      </c>
      <c r="G23" s="436">
        <f t="shared" si="4"/>
        <v>117</v>
      </c>
      <c r="H23" s="436">
        <f t="shared" si="4"/>
        <v>164</v>
      </c>
      <c r="I23" s="436">
        <f t="shared" si="4"/>
        <v>202</v>
      </c>
      <c r="J23" s="436">
        <f t="shared" si="4"/>
        <v>202</v>
      </c>
      <c r="K23" s="436">
        <f t="shared" si="4"/>
        <v>0</v>
      </c>
      <c r="L23" s="436"/>
    </row>
    <row r="24" spans="1:11" s="50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10" ht="15">
      <c r="A25" s="47" t="s">
        <v>104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2" ht="12.75">
      <c r="A31" s="13" t="s">
        <v>19</v>
      </c>
      <c r="B31" s="13"/>
      <c r="C31" s="13"/>
      <c r="D31" s="13"/>
      <c r="E31" s="13"/>
      <c r="F31" s="13"/>
      <c r="G31" s="13"/>
      <c r="H31" s="13"/>
      <c r="I31" s="13"/>
      <c r="K31" s="295" t="s">
        <v>890</v>
      </c>
      <c r="L31" s="14"/>
    </row>
    <row r="32" spans="11:12" ht="12.75">
      <c r="K32" s="295" t="s">
        <v>891</v>
      </c>
      <c r="L32" s="14"/>
    </row>
    <row r="33" spans="11:12" ht="12.75">
      <c r="K33" s="295" t="s">
        <v>892</v>
      </c>
      <c r="L33" s="14"/>
    </row>
    <row r="34" spans="10:12" ht="12.75">
      <c r="J34" s="28" t="s">
        <v>82</v>
      </c>
      <c r="L34" s="14"/>
    </row>
  </sheetData>
  <sheetProtection/>
  <mergeCells count="16"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4.7109375" style="43" customWidth="1"/>
    <col min="2" max="2" width="14.7109375" style="43" customWidth="1"/>
    <col min="3" max="3" width="11.7109375" style="43" customWidth="1"/>
    <col min="4" max="4" width="12.00390625" style="43" customWidth="1"/>
    <col min="5" max="5" width="11.8515625" style="43" customWidth="1"/>
    <col min="6" max="6" width="18.8515625" style="43" customWidth="1"/>
    <col min="7" max="7" width="10.140625" style="43" customWidth="1"/>
    <col min="8" max="8" width="14.7109375" style="43" customWidth="1"/>
    <col min="9" max="9" width="15.28125" style="43" customWidth="1"/>
    <col min="10" max="10" width="14.7109375" style="43" customWidth="1"/>
    <col min="11" max="11" width="11.8515625" style="43" customWidth="1"/>
    <col min="12" max="16384" width="9.140625" style="43" customWidth="1"/>
  </cols>
  <sheetData>
    <row r="1" spans="3:10" ht="15" customHeight="1">
      <c r="C1" s="512"/>
      <c r="D1" s="512"/>
      <c r="E1" s="512"/>
      <c r="F1" s="512"/>
      <c r="G1" s="512"/>
      <c r="H1" s="512"/>
      <c r="I1" s="132"/>
      <c r="J1" s="35" t="s">
        <v>531</v>
      </c>
    </row>
    <row r="2" spans="1:10" s="49" customFormat="1" ht="19.5" customHeight="1">
      <c r="A2" s="760" t="s">
        <v>0</v>
      </c>
      <c r="B2" s="760"/>
      <c r="C2" s="760"/>
      <c r="D2" s="760"/>
      <c r="E2" s="760"/>
      <c r="F2" s="760"/>
      <c r="G2" s="760"/>
      <c r="H2" s="760"/>
      <c r="I2" s="760"/>
      <c r="J2" s="760"/>
    </row>
    <row r="3" spans="1:10" s="49" customFormat="1" ht="19.5" customHeight="1">
      <c r="A3" s="759" t="s">
        <v>698</v>
      </c>
      <c r="B3" s="759"/>
      <c r="C3" s="759"/>
      <c r="D3" s="759"/>
      <c r="E3" s="759"/>
      <c r="F3" s="759"/>
      <c r="G3" s="759"/>
      <c r="H3" s="759"/>
      <c r="I3" s="759"/>
      <c r="J3" s="759"/>
    </row>
    <row r="4" spans="1:10" s="49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9" customFormat="1" ht="18" customHeight="1">
      <c r="A5" s="705" t="s">
        <v>704</v>
      </c>
      <c r="B5" s="705"/>
      <c r="C5" s="705"/>
      <c r="D5" s="705"/>
      <c r="E5" s="705"/>
      <c r="F5" s="705"/>
      <c r="G5" s="705"/>
      <c r="H5" s="705"/>
      <c r="I5" s="705"/>
      <c r="J5" s="705"/>
    </row>
    <row r="6" spans="1:10" ht="15.75">
      <c r="A6" s="562" t="s">
        <v>887</v>
      </c>
      <c r="B6" s="562"/>
      <c r="C6" s="115"/>
      <c r="D6" s="115"/>
      <c r="E6" s="115"/>
      <c r="F6" s="115"/>
      <c r="G6" s="115"/>
      <c r="H6" s="115"/>
      <c r="I6" s="131"/>
      <c r="J6" s="131"/>
    </row>
    <row r="7" spans="1:11" ht="29.25" customHeight="1">
      <c r="A7" s="762" t="s">
        <v>72</v>
      </c>
      <c r="B7" s="762" t="s">
        <v>73</v>
      </c>
      <c r="C7" s="762" t="s">
        <v>74</v>
      </c>
      <c r="D7" s="762" t="s">
        <v>154</v>
      </c>
      <c r="E7" s="762"/>
      <c r="F7" s="762"/>
      <c r="G7" s="762"/>
      <c r="H7" s="762"/>
      <c r="I7" s="547" t="s">
        <v>235</v>
      </c>
      <c r="J7" s="762" t="s">
        <v>75</v>
      </c>
      <c r="K7" s="762" t="s">
        <v>223</v>
      </c>
    </row>
    <row r="8" spans="1:19" ht="33.75" customHeight="1">
      <c r="A8" s="762"/>
      <c r="B8" s="762"/>
      <c r="C8" s="762"/>
      <c r="D8" s="762" t="s">
        <v>77</v>
      </c>
      <c r="E8" s="762" t="s">
        <v>78</v>
      </c>
      <c r="F8" s="762"/>
      <c r="G8" s="762"/>
      <c r="H8" s="547" t="s">
        <v>79</v>
      </c>
      <c r="I8" s="758"/>
      <c r="J8" s="762"/>
      <c r="K8" s="762"/>
      <c r="R8" s="48"/>
      <c r="S8" s="48"/>
    </row>
    <row r="9" spans="1:11" ht="33.75" customHeight="1">
      <c r="A9" s="762"/>
      <c r="B9" s="762"/>
      <c r="C9" s="762"/>
      <c r="D9" s="762"/>
      <c r="E9" s="45" t="s">
        <v>80</v>
      </c>
      <c r="F9" s="45" t="s">
        <v>81</v>
      </c>
      <c r="G9" s="45" t="s">
        <v>16</v>
      </c>
      <c r="H9" s="548"/>
      <c r="I9" s="548"/>
      <c r="J9" s="762"/>
      <c r="K9" s="762"/>
    </row>
    <row r="10" spans="1:11" s="50" customFormat="1" ht="16.5" customHeight="1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</row>
    <row r="11" spans="1:11" ht="16.5" customHeight="1">
      <c r="A11" s="51">
        <v>1</v>
      </c>
      <c r="B11" s="52" t="s">
        <v>798</v>
      </c>
      <c r="C11" s="46">
        <v>30</v>
      </c>
      <c r="D11" s="435">
        <v>1</v>
      </c>
      <c r="E11" s="435">
        <v>4</v>
      </c>
      <c r="F11" s="435">
        <v>6</v>
      </c>
      <c r="G11" s="435">
        <f>SUM(E11:F11)</f>
        <v>10</v>
      </c>
      <c r="H11" s="435">
        <f>D11+G11</f>
        <v>11</v>
      </c>
      <c r="I11" s="435">
        <f>J11</f>
        <v>19</v>
      </c>
      <c r="J11" s="435">
        <f>C11-H11</f>
        <v>19</v>
      </c>
      <c r="K11" s="435" t="s">
        <v>889</v>
      </c>
    </row>
    <row r="12" spans="1:11" ht="16.5" customHeight="1">
      <c r="A12" s="51">
        <v>2</v>
      </c>
      <c r="B12" s="52" t="s">
        <v>799</v>
      </c>
      <c r="C12" s="46">
        <v>31</v>
      </c>
      <c r="D12" s="435">
        <v>0</v>
      </c>
      <c r="E12" s="435">
        <v>4</v>
      </c>
      <c r="F12" s="435">
        <v>4</v>
      </c>
      <c r="G12" s="435">
        <f aca="true" t="shared" si="0" ref="G12:G22">SUM(E12:F12)</f>
        <v>8</v>
      </c>
      <c r="H12" s="435">
        <f aca="true" t="shared" si="1" ref="H12:H22">D12+G12</f>
        <v>8</v>
      </c>
      <c r="I12" s="435">
        <f aca="true" t="shared" si="2" ref="I12:I22">J12</f>
        <v>23</v>
      </c>
      <c r="J12" s="435">
        <f aca="true" t="shared" si="3" ref="J12:J22">C12-H12</f>
        <v>23</v>
      </c>
      <c r="K12" s="435" t="s">
        <v>889</v>
      </c>
    </row>
    <row r="13" spans="1:11" ht="16.5" customHeight="1">
      <c r="A13" s="51">
        <v>3</v>
      </c>
      <c r="B13" s="52" t="s">
        <v>800</v>
      </c>
      <c r="C13" s="46">
        <v>30</v>
      </c>
      <c r="D13" s="435">
        <v>0</v>
      </c>
      <c r="E13" s="435">
        <v>5</v>
      </c>
      <c r="F13" s="435">
        <v>6</v>
      </c>
      <c r="G13" s="435">
        <f t="shared" si="0"/>
        <v>11</v>
      </c>
      <c r="H13" s="435">
        <f t="shared" si="1"/>
        <v>11</v>
      </c>
      <c r="I13" s="435">
        <f t="shared" si="2"/>
        <v>19</v>
      </c>
      <c r="J13" s="435">
        <f t="shared" si="3"/>
        <v>19</v>
      </c>
      <c r="K13" s="435" t="s">
        <v>889</v>
      </c>
    </row>
    <row r="14" spans="1:11" ht="16.5" customHeight="1">
      <c r="A14" s="51">
        <v>4</v>
      </c>
      <c r="B14" s="52" t="s">
        <v>801</v>
      </c>
      <c r="C14" s="46">
        <v>31</v>
      </c>
      <c r="D14" s="435">
        <v>0</v>
      </c>
      <c r="E14" s="435">
        <v>4</v>
      </c>
      <c r="F14" s="435">
        <v>4</v>
      </c>
      <c r="G14" s="435">
        <f t="shared" si="0"/>
        <v>8</v>
      </c>
      <c r="H14" s="435">
        <f t="shared" si="1"/>
        <v>8</v>
      </c>
      <c r="I14" s="435">
        <f t="shared" si="2"/>
        <v>23</v>
      </c>
      <c r="J14" s="435">
        <f t="shared" si="3"/>
        <v>23</v>
      </c>
      <c r="K14" s="435" t="s">
        <v>889</v>
      </c>
    </row>
    <row r="15" spans="1:11" ht="16.5" customHeight="1">
      <c r="A15" s="51">
        <v>5</v>
      </c>
      <c r="B15" s="52" t="s">
        <v>802</v>
      </c>
      <c r="C15" s="46">
        <v>31</v>
      </c>
      <c r="D15" s="435">
        <v>0</v>
      </c>
      <c r="E15" s="435">
        <v>4</v>
      </c>
      <c r="F15" s="435">
        <v>7</v>
      </c>
      <c r="G15" s="435">
        <f t="shared" si="0"/>
        <v>11</v>
      </c>
      <c r="H15" s="435">
        <f t="shared" si="1"/>
        <v>11</v>
      </c>
      <c r="I15" s="435">
        <f t="shared" si="2"/>
        <v>20</v>
      </c>
      <c r="J15" s="435">
        <f t="shared" si="3"/>
        <v>20</v>
      </c>
      <c r="K15" s="435" t="s">
        <v>889</v>
      </c>
    </row>
    <row r="16" spans="1:11" s="50" customFormat="1" ht="16.5" customHeight="1">
      <c r="A16" s="51">
        <v>6</v>
      </c>
      <c r="B16" s="52" t="s">
        <v>803</v>
      </c>
      <c r="C16" s="51">
        <v>30</v>
      </c>
      <c r="D16" s="436">
        <v>0</v>
      </c>
      <c r="E16" s="436">
        <v>5</v>
      </c>
      <c r="F16" s="436">
        <v>5</v>
      </c>
      <c r="G16" s="435">
        <f t="shared" si="0"/>
        <v>10</v>
      </c>
      <c r="H16" s="435">
        <f t="shared" si="1"/>
        <v>10</v>
      </c>
      <c r="I16" s="435">
        <f t="shared" si="2"/>
        <v>20</v>
      </c>
      <c r="J16" s="435">
        <f t="shared" si="3"/>
        <v>20</v>
      </c>
      <c r="K16" s="435" t="s">
        <v>889</v>
      </c>
    </row>
    <row r="17" spans="1:11" s="50" customFormat="1" ht="16.5" customHeight="1">
      <c r="A17" s="51">
        <v>7</v>
      </c>
      <c r="B17" s="52" t="s">
        <v>804</v>
      </c>
      <c r="C17" s="51">
        <v>31</v>
      </c>
      <c r="D17" s="436">
        <v>0</v>
      </c>
      <c r="E17" s="436">
        <v>4</v>
      </c>
      <c r="F17" s="436">
        <v>6</v>
      </c>
      <c r="G17" s="435">
        <f t="shared" si="0"/>
        <v>10</v>
      </c>
      <c r="H17" s="435">
        <f t="shared" si="1"/>
        <v>10</v>
      </c>
      <c r="I17" s="435">
        <f t="shared" si="2"/>
        <v>21</v>
      </c>
      <c r="J17" s="435">
        <f t="shared" si="3"/>
        <v>21</v>
      </c>
      <c r="K17" s="435" t="s">
        <v>889</v>
      </c>
    </row>
    <row r="18" spans="1:11" s="50" customFormat="1" ht="16.5" customHeight="1">
      <c r="A18" s="51">
        <v>8</v>
      </c>
      <c r="B18" s="52" t="s">
        <v>805</v>
      </c>
      <c r="C18" s="51">
        <v>30</v>
      </c>
      <c r="D18" s="436">
        <v>0</v>
      </c>
      <c r="E18" s="436">
        <v>4</v>
      </c>
      <c r="F18" s="436">
        <v>6</v>
      </c>
      <c r="G18" s="435">
        <f t="shared" si="0"/>
        <v>10</v>
      </c>
      <c r="H18" s="435">
        <f t="shared" si="1"/>
        <v>10</v>
      </c>
      <c r="I18" s="435">
        <f t="shared" si="2"/>
        <v>20</v>
      </c>
      <c r="J18" s="435">
        <f t="shared" si="3"/>
        <v>20</v>
      </c>
      <c r="K18" s="435" t="s">
        <v>889</v>
      </c>
    </row>
    <row r="19" spans="1:11" s="50" customFormat="1" ht="16.5" customHeight="1">
      <c r="A19" s="51">
        <v>9</v>
      </c>
      <c r="B19" s="52" t="s">
        <v>806</v>
      </c>
      <c r="C19" s="51">
        <v>31</v>
      </c>
      <c r="D19" s="436">
        <v>8</v>
      </c>
      <c r="E19" s="436">
        <v>5</v>
      </c>
      <c r="F19" s="436">
        <v>8</v>
      </c>
      <c r="G19" s="435">
        <f t="shared" si="0"/>
        <v>13</v>
      </c>
      <c r="H19" s="435">
        <f t="shared" si="1"/>
        <v>21</v>
      </c>
      <c r="I19" s="435">
        <f t="shared" si="2"/>
        <v>10</v>
      </c>
      <c r="J19" s="435">
        <f t="shared" si="3"/>
        <v>10</v>
      </c>
      <c r="K19" s="435" t="s">
        <v>889</v>
      </c>
    </row>
    <row r="20" spans="1:11" s="50" customFormat="1" ht="16.5" customHeight="1">
      <c r="A20" s="51">
        <v>10</v>
      </c>
      <c r="B20" s="52" t="s">
        <v>810</v>
      </c>
      <c r="C20" s="51">
        <v>31</v>
      </c>
      <c r="D20" s="436">
        <v>4</v>
      </c>
      <c r="E20" s="436">
        <v>4</v>
      </c>
      <c r="F20" s="436">
        <v>4</v>
      </c>
      <c r="G20" s="435">
        <f t="shared" si="0"/>
        <v>8</v>
      </c>
      <c r="H20" s="435">
        <f t="shared" si="1"/>
        <v>12</v>
      </c>
      <c r="I20" s="435">
        <f t="shared" si="2"/>
        <v>19</v>
      </c>
      <c r="J20" s="435">
        <f t="shared" si="3"/>
        <v>19</v>
      </c>
      <c r="K20" s="435" t="s">
        <v>889</v>
      </c>
    </row>
    <row r="21" spans="1:11" s="50" customFormat="1" ht="16.5" customHeight="1">
      <c r="A21" s="51">
        <v>11</v>
      </c>
      <c r="B21" s="52" t="s">
        <v>811</v>
      </c>
      <c r="C21" s="51">
        <v>29</v>
      </c>
      <c r="D21" s="436">
        <v>2</v>
      </c>
      <c r="E21" s="436">
        <v>4</v>
      </c>
      <c r="F21" s="436">
        <v>5</v>
      </c>
      <c r="G21" s="435">
        <f t="shared" si="0"/>
        <v>9</v>
      </c>
      <c r="H21" s="435">
        <f t="shared" si="1"/>
        <v>11</v>
      </c>
      <c r="I21" s="435">
        <f t="shared" si="2"/>
        <v>18</v>
      </c>
      <c r="J21" s="435">
        <f t="shared" si="3"/>
        <v>18</v>
      </c>
      <c r="K21" s="435" t="s">
        <v>889</v>
      </c>
    </row>
    <row r="22" spans="1:11" s="50" customFormat="1" ht="16.5" customHeight="1">
      <c r="A22" s="51">
        <v>12</v>
      </c>
      <c r="B22" s="52" t="s">
        <v>812</v>
      </c>
      <c r="C22" s="51">
        <v>31</v>
      </c>
      <c r="D22" s="436">
        <v>22</v>
      </c>
      <c r="E22" s="436">
        <v>5</v>
      </c>
      <c r="F22" s="436">
        <v>4</v>
      </c>
      <c r="G22" s="435">
        <f t="shared" si="0"/>
        <v>9</v>
      </c>
      <c r="H22" s="435">
        <f t="shared" si="1"/>
        <v>31</v>
      </c>
      <c r="I22" s="435">
        <f t="shared" si="2"/>
        <v>0</v>
      </c>
      <c r="J22" s="435">
        <f t="shared" si="3"/>
        <v>0</v>
      </c>
      <c r="K22" s="435" t="s">
        <v>889</v>
      </c>
    </row>
    <row r="23" spans="1:11" s="466" customFormat="1" ht="16.5" customHeight="1">
      <c r="A23" s="464"/>
      <c r="B23" s="53" t="s">
        <v>16</v>
      </c>
      <c r="C23" s="45">
        <v>366</v>
      </c>
      <c r="D23" s="465">
        <f>SUM(D11:D22)</f>
        <v>37</v>
      </c>
      <c r="E23" s="465">
        <f aca="true" t="shared" si="4" ref="E23:K23">SUM(E11:E22)</f>
        <v>52</v>
      </c>
      <c r="F23" s="465">
        <f t="shared" si="4"/>
        <v>65</v>
      </c>
      <c r="G23" s="465">
        <f t="shared" si="4"/>
        <v>117</v>
      </c>
      <c r="H23" s="465">
        <f t="shared" si="4"/>
        <v>154</v>
      </c>
      <c r="I23" s="465">
        <f t="shared" si="4"/>
        <v>212</v>
      </c>
      <c r="J23" s="465">
        <f t="shared" si="4"/>
        <v>212</v>
      </c>
      <c r="K23" s="465">
        <f t="shared" si="4"/>
        <v>0</v>
      </c>
    </row>
    <row r="24" spans="1:11" s="50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2"/>
    </row>
    <row r="25" spans="1:10" ht="15">
      <c r="A25" s="47" t="s">
        <v>104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ht="14.25">
      <c r="D28" s="43" t="s">
        <v>11</v>
      </c>
    </row>
    <row r="29" spans="1:11" ht="12.75">
      <c r="A29" s="13" t="s">
        <v>19</v>
      </c>
      <c r="B29" s="13"/>
      <c r="C29" s="13"/>
      <c r="D29" s="13"/>
      <c r="E29" s="13"/>
      <c r="F29" s="13"/>
      <c r="G29" s="13"/>
      <c r="H29" s="13"/>
      <c r="J29" s="295" t="s">
        <v>890</v>
      </c>
      <c r="K29" s="14"/>
    </row>
    <row r="30" spans="10:11" ht="12.75">
      <c r="J30" s="295" t="s">
        <v>891</v>
      </c>
      <c r="K30" s="14"/>
    </row>
    <row r="31" spans="10:11" ht="12.75">
      <c r="J31" s="295" t="s">
        <v>892</v>
      </c>
      <c r="K31" s="14"/>
    </row>
    <row r="32" spans="9:11" ht="12.75">
      <c r="I32" s="28" t="s">
        <v>82</v>
      </c>
      <c r="K32" s="14"/>
    </row>
  </sheetData>
  <sheetProtection/>
  <mergeCells count="15"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11.57421875" style="232" customWidth="1"/>
    <col min="3" max="3" width="10.28125" style="232" customWidth="1"/>
    <col min="4" max="4" width="8.421875" style="232" customWidth="1"/>
    <col min="5" max="6" width="9.8515625" style="232" customWidth="1"/>
    <col min="7" max="7" width="10.8515625" style="232" customWidth="1"/>
    <col min="8" max="8" width="12.8515625" style="232" customWidth="1"/>
    <col min="9" max="9" width="8.7109375" style="222" customWidth="1"/>
    <col min="10" max="11" width="8.00390625" style="222" customWidth="1"/>
    <col min="12" max="14" width="8.140625" style="222" customWidth="1"/>
    <col min="15" max="15" width="8.421875" style="222" customWidth="1"/>
    <col min="16" max="16" width="8.140625" style="222" customWidth="1"/>
    <col min="17" max="18" width="8.8515625" style="222" customWidth="1"/>
    <col min="19" max="19" width="10.7109375" style="222" customWidth="1"/>
    <col min="20" max="20" width="14.140625" style="222" customWidth="1"/>
    <col min="21" max="21" width="9.140625" style="232" customWidth="1"/>
    <col min="22" max="16384" width="9.140625" style="222" customWidth="1"/>
  </cols>
  <sheetData>
    <row r="1" spans="7:20" ht="12.75" customHeight="1">
      <c r="G1" s="766"/>
      <c r="H1" s="766"/>
      <c r="I1" s="766"/>
      <c r="J1" s="232"/>
      <c r="K1" s="232"/>
      <c r="L1" s="232"/>
      <c r="M1" s="232"/>
      <c r="N1" s="232"/>
      <c r="O1" s="232"/>
      <c r="P1" s="232"/>
      <c r="Q1" s="768" t="s">
        <v>532</v>
      </c>
      <c r="R1" s="768"/>
      <c r="S1" s="768"/>
      <c r="T1" s="768"/>
    </row>
    <row r="2" spans="1:20" ht="15.7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</row>
    <row r="3" spans="1:20" ht="18">
      <c r="A3" s="765" t="s">
        <v>698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</row>
    <row r="4" spans="1:20" ht="12.75" customHeight="1">
      <c r="A4" s="763" t="s">
        <v>705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</row>
    <row r="5" spans="1:21" s="223" customFormat="1" ht="7.5" customHeight="1">
      <c r="A5" s="763"/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271"/>
    </row>
    <row r="6" spans="1:20" ht="12.75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ht="12.75">
      <c r="A7" s="774" t="s">
        <v>888</v>
      </c>
      <c r="B7" s="774"/>
      <c r="H7" s="233"/>
      <c r="I7" s="232"/>
      <c r="J7" s="232"/>
      <c r="K7" s="232"/>
      <c r="L7" s="770"/>
      <c r="M7" s="770"/>
      <c r="N7" s="770"/>
      <c r="O7" s="770"/>
      <c r="P7" s="770"/>
      <c r="Q7" s="770"/>
      <c r="R7" s="770"/>
      <c r="S7" s="770"/>
      <c r="T7" s="770"/>
    </row>
    <row r="8" spans="1:20" ht="30.75" customHeight="1">
      <c r="A8" s="713" t="s">
        <v>2</v>
      </c>
      <c r="B8" s="713" t="s">
        <v>3</v>
      </c>
      <c r="C8" s="771" t="s">
        <v>485</v>
      </c>
      <c r="D8" s="772"/>
      <c r="E8" s="772"/>
      <c r="F8" s="772"/>
      <c r="G8" s="773"/>
      <c r="H8" s="775" t="s">
        <v>83</v>
      </c>
      <c r="I8" s="771" t="s">
        <v>84</v>
      </c>
      <c r="J8" s="772"/>
      <c r="K8" s="772"/>
      <c r="L8" s="773"/>
      <c r="M8" s="713" t="s">
        <v>650</v>
      </c>
      <c r="N8" s="713"/>
      <c r="O8" s="713"/>
      <c r="P8" s="713"/>
      <c r="Q8" s="713"/>
      <c r="R8" s="713"/>
      <c r="S8" s="713" t="s">
        <v>847</v>
      </c>
      <c r="T8" s="713"/>
    </row>
    <row r="9" spans="1:20" ht="44.25" customHeight="1">
      <c r="A9" s="713"/>
      <c r="B9" s="713"/>
      <c r="C9" s="355" t="s">
        <v>5</v>
      </c>
      <c r="D9" s="355" t="s">
        <v>6</v>
      </c>
      <c r="E9" s="355" t="s">
        <v>354</v>
      </c>
      <c r="F9" s="356" t="s">
        <v>98</v>
      </c>
      <c r="G9" s="356" t="s">
        <v>224</v>
      </c>
      <c r="H9" s="776"/>
      <c r="I9" s="355" t="s">
        <v>88</v>
      </c>
      <c r="J9" s="355" t="s">
        <v>18</v>
      </c>
      <c r="K9" s="355" t="s">
        <v>40</v>
      </c>
      <c r="L9" s="355" t="s">
        <v>685</v>
      </c>
      <c r="M9" s="355" t="s">
        <v>16</v>
      </c>
      <c r="N9" s="355" t="s">
        <v>651</v>
      </c>
      <c r="O9" s="355" t="s">
        <v>652</v>
      </c>
      <c r="P9" s="355" t="s">
        <v>653</v>
      </c>
      <c r="Q9" s="355" t="s">
        <v>654</v>
      </c>
      <c r="R9" s="355" t="s">
        <v>655</v>
      </c>
      <c r="S9" s="355" t="s">
        <v>860</v>
      </c>
      <c r="T9" s="355" t="s">
        <v>858</v>
      </c>
    </row>
    <row r="10" spans="1:21" s="224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7">
        <v>8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  <c r="Q10" s="357">
        <v>17</v>
      </c>
      <c r="R10" s="357">
        <v>18</v>
      </c>
      <c r="S10" s="357">
        <v>19</v>
      </c>
      <c r="T10" s="357">
        <v>20</v>
      </c>
      <c r="U10" s="240"/>
    </row>
    <row r="11" spans="1:20" ht="12.75">
      <c r="A11" s="234">
        <v>1</v>
      </c>
      <c r="B11" s="235" t="s">
        <v>879</v>
      </c>
      <c r="C11" s="362">
        <v>16001.359442046722</v>
      </c>
      <c r="D11" s="362">
        <v>0</v>
      </c>
      <c r="E11" s="362">
        <v>0</v>
      </c>
      <c r="F11" s="362">
        <v>0</v>
      </c>
      <c r="G11" s="362">
        <f>SUM(C11:F11)</f>
        <v>16001.359442046722</v>
      </c>
      <c r="H11" s="358">
        <v>202</v>
      </c>
      <c r="I11" s="359">
        <f>SUM(J11:L11)</f>
        <v>323.22746072934376</v>
      </c>
      <c r="J11" s="325">
        <f>G11*H11*0.0001</f>
        <v>323.22746072934376</v>
      </c>
      <c r="K11" s="360">
        <v>0</v>
      </c>
      <c r="L11" s="360">
        <v>0</v>
      </c>
      <c r="M11" s="359">
        <f>SUM(N11:R11)</f>
        <v>64.64549214586876</v>
      </c>
      <c r="N11" s="359">
        <f>G11*H11*0.00002</f>
        <v>64.64549214586876</v>
      </c>
      <c r="O11" s="360">
        <v>0</v>
      </c>
      <c r="P11" s="360">
        <v>0</v>
      </c>
      <c r="Q11" s="360">
        <v>0</v>
      </c>
      <c r="R11" s="360">
        <v>0</v>
      </c>
      <c r="S11" s="360">
        <v>3970</v>
      </c>
      <c r="T11" s="359">
        <f>I11*S11/100000</f>
        <v>12.832130190954947</v>
      </c>
    </row>
    <row r="12" spans="1:20" ht="12.75">
      <c r="A12" s="234">
        <v>2</v>
      </c>
      <c r="B12" s="235" t="s">
        <v>880</v>
      </c>
      <c r="C12" s="362">
        <v>7990.548780890834</v>
      </c>
      <c r="D12" s="362">
        <v>0</v>
      </c>
      <c r="E12" s="362">
        <v>0</v>
      </c>
      <c r="F12" s="362">
        <v>0</v>
      </c>
      <c r="G12" s="362">
        <f aca="true" t="shared" si="0" ref="G12:G18">SUM(C12:F12)</f>
        <v>7990.548780890834</v>
      </c>
      <c r="H12" s="358">
        <v>202</v>
      </c>
      <c r="I12" s="359">
        <f aca="true" t="shared" si="1" ref="I12:I18">SUM(J12:L12)</f>
        <v>161.40908537399486</v>
      </c>
      <c r="J12" s="325">
        <f aca="true" t="shared" si="2" ref="J12:J18">G12*H12*0.0001</f>
        <v>161.40908537399486</v>
      </c>
      <c r="K12" s="360">
        <v>0</v>
      </c>
      <c r="L12" s="360">
        <v>0</v>
      </c>
      <c r="M12" s="359">
        <f aca="true" t="shared" si="3" ref="M12:M18">SUM(N12:R12)</f>
        <v>32.28181707479897</v>
      </c>
      <c r="N12" s="359">
        <f aca="true" t="shared" si="4" ref="N12:N18">G12*H12*0.00002</f>
        <v>32.28181707479897</v>
      </c>
      <c r="O12" s="360">
        <v>0</v>
      </c>
      <c r="P12" s="360">
        <v>0</v>
      </c>
      <c r="Q12" s="360">
        <v>0</v>
      </c>
      <c r="R12" s="360">
        <v>0</v>
      </c>
      <c r="S12" s="360">
        <v>3970</v>
      </c>
      <c r="T12" s="359">
        <f aca="true" t="shared" si="5" ref="T12:T18">I12*S12/100000</f>
        <v>6.407940689347596</v>
      </c>
    </row>
    <row r="13" spans="1:20" ht="12.75">
      <c r="A13" s="234">
        <v>3</v>
      </c>
      <c r="B13" s="235" t="s">
        <v>881</v>
      </c>
      <c r="C13" s="362">
        <v>6592.479042602189</v>
      </c>
      <c r="D13" s="362">
        <v>0</v>
      </c>
      <c r="E13" s="362">
        <v>0</v>
      </c>
      <c r="F13" s="362">
        <v>0</v>
      </c>
      <c r="G13" s="362">
        <f t="shared" si="0"/>
        <v>6592.479042602189</v>
      </c>
      <c r="H13" s="358">
        <v>202</v>
      </c>
      <c r="I13" s="359">
        <f t="shared" si="1"/>
        <v>133.16807666056422</v>
      </c>
      <c r="J13" s="325">
        <f t="shared" si="2"/>
        <v>133.16807666056422</v>
      </c>
      <c r="K13" s="360">
        <v>0</v>
      </c>
      <c r="L13" s="360">
        <v>0</v>
      </c>
      <c r="M13" s="359">
        <f t="shared" si="3"/>
        <v>26.633615332112846</v>
      </c>
      <c r="N13" s="359">
        <f t="shared" si="4"/>
        <v>26.633615332112846</v>
      </c>
      <c r="O13" s="360">
        <v>0</v>
      </c>
      <c r="P13" s="360">
        <v>0</v>
      </c>
      <c r="Q13" s="360">
        <v>0</v>
      </c>
      <c r="R13" s="360">
        <v>0</v>
      </c>
      <c r="S13" s="360">
        <v>3970</v>
      </c>
      <c r="T13" s="359">
        <f t="shared" si="5"/>
        <v>5.286772643424399</v>
      </c>
    </row>
    <row r="14" spans="1:20" ht="12.75">
      <c r="A14" s="234">
        <v>4</v>
      </c>
      <c r="B14" s="235" t="s">
        <v>882</v>
      </c>
      <c r="C14" s="362">
        <v>15284.825676309852</v>
      </c>
      <c r="D14" s="362">
        <v>2752.992582191843</v>
      </c>
      <c r="E14" s="362">
        <v>0</v>
      </c>
      <c r="F14" s="362">
        <v>0</v>
      </c>
      <c r="G14" s="362">
        <f t="shared" si="0"/>
        <v>18037.818258501695</v>
      </c>
      <c r="H14" s="358">
        <v>202</v>
      </c>
      <c r="I14" s="359">
        <f t="shared" si="1"/>
        <v>364.36392882173425</v>
      </c>
      <c r="J14" s="325">
        <f t="shared" si="2"/>
        <v>364.36392882173425</v>
      </c>
      <c r="K14" s="360">
        <v>0</v>
      </c>
      <c r="L14" s="360">
        <v>0</v>
      </c>
      <c r="M14" s="359">
        <f t="shared" si="3"/>
        <v>72.87278576434686</v>
      </c>
      <c r="N14" s="359">
        <f t="shared" si="4"/>
        <v>72.87278576434686</v>
      </c>
      <c r="O14" s="360">
        <v>0</v>
      </c>
      <c r="P14" s="360">
        <v>0</v>
      </c>
      <c r="Q14" s="360">
        <v>0</v>
      </c>
      <c r="R14" s="360">
        <v>0</v>
      </c>
      <c r="S14" s="360">
        <v>3970</v>
      </c>
      <c r="T14" s="359">
        <f t="shared" si="5"/>
        <v>14.46524797422285</v>
      </c>
    </row>
    <row r="15" spans="1:20" ht="12.75">
      <c r="A15" s="234">
        <v>5</v>
      </c>
      <c r="B15" s="235" t="s">
        <v>883</v>
      </c>
      <c r="C15" s="362">
        <v>11080.48552131139</v>
      </c>
      <c r="D15" s="362">
        <v>6176.254959177213</v>
      </c>
      <c r="E15" s="362">
        <v>0</v>
      </c>
      <c r="F15" s="362">
        <v>0</v>
      </c>
      <c r="G15" s="362">
        <f t="shared" si="0"/>
        <v>17256.740480488603</v>
      </c>
      <c r="H15" s="358">
        <v>202</v>
      </c>
      <c r="I15" s="359">
        <f t="shared" si="1"/>
        <v>348.58615770586977</v>
      </c>
      <c r="J15" s="325">
        <f t="shared" si="2"/>
        <v>348.58615770586977</v>
      </c>
      <c r="K15" s="360">
        <v>0</v>
      </c>
      <c r="L15" s="360">
        <v>0</v>
      </c>
      <c r="M15" s="359">
        <f t="shared" si="3"/>
        <v>69.71723154117396</v>
      </c>
      <c r="N15" s="359">
        <f t="shared" si="4"/>
        <v>69.71723154117396</v>
      </c>
      <c r="O15" s="360">
        <v>0</v>
      </c>
      <c r="P15" s="360">
        <v>0</v>
      </c>
      <c r="Q15" s="360">
        <v>0</v>
      </c>
      <c r="R15" s="360">
        <v>0</v>
      </c>
      <c r="S15" s="360">
        <v>3970</v>
      </c>
      <c r="T15" s="359">
        <f t="shared" si="5"/>
        <v>13.83887046092303</v>
      </c>
    </row>
    <row r="16" spans="1:20" ht="12.75">
      <c r="A16" s="234">
        <v>6</v>
      </c>
      <c r="B16" s="235" t="s">
        <v>886</v>
      </c>
      <c r="C16" s="362">
        <v>10361.188771902016</v>
      </c>
      <c r="D16" s="362">
        <v>0</v>
      </c>
      <c r="E16" s="362">
        <v>0</v>
      </c>
      <c r="F16" s="362">
        <v>0</v>
      </c>
      <c r="G16" s="362">
        <f t="shared" si="0"/>
        <v>10361.188771902016</v>
      </c>
      <c r="H16" s="358">
        <v>202</v>
      </c>
      <c r="I16" s="359">
        <f t="shared" si="1"/>
        <v>209.29601319242073</v>
      </c>
      <c r="J16" s="325">
        <f t="shared" si="2"/>
        <v>209.29601319242073</v>
      </c>
      <c r="K16" s="360">
        <v>0</v>
      </c>
      <c r="L16" s="360">
        <v>0</v>
      </c>
      <c r="M16" s="359">
        <f t="shared" si="3"/>
        <v>41.85920263848415</v>
      </c>
      <c r="N16" s="359">
        <f t="shared" si="4"/>
        <v>41.85920263848415</v>
      </c>
      <c r="O16" s="360">
        <v>0</v>
      </c>
      <c r="P16" s="360">
        <v>0</v>
      </c>
      <c r="Q16" s="360">
        <v>0</v>
      </c>
      <c r="R16" s="360">
        <v>0</v>
      </c>
      <c r="S16" s="360">
        <v>3970</v>
      </c>
      <c r="T16" s="359">
        <f t="shared" si="5"/>
        <v>8.309051723739103</v>
      </c>
    </row>
    <row r="17" spans="1:20" ht="12.75">
      <c r="A17" s="234">
        <v>7</v>
      </c>
      <c r="B17" s="235" t="s">
        <v>884</v>
      </c>
      <c r="C17" s="362">
        <v>6940.614985338097</v>
      </c>
      <c r="D17" s="362">
        <v>273.8241114906154</v>
      </c>
      <c r="E17" s="362">
        <v>0</v>
      </c>
      <c r="F17" s="362">
        <v>0</v>
      </c>
      <c r="G17" s="362">
        <f t="shared" si="0"/>
        <v>7214.439096828712</v>
      </c>
      <c r="H17" s="358">
        <v>202</v>
      </c>
      <c r="I17" s="359">
        <f t="shared" si="1"/>
        <v>145.73166975593998</v>
      </c>
      <c r="J17" s="325">
        <f t="shared" si="2"/>
        <v>145.73166975593998</v>
      </c>
      <c r="K17" s="360">
        <v>0</v>
      </c>
      <c r="L17" s="360">
        <v>0</v>
      </c>
      <c r="M17" s="359">
        <f t="shared" si="3"/>
        <v>29.146333951187998</v>
      </c>
      <c r="N17" s="359">
        <f t="shared" si="4"/>
        <v>29.146333951187998</v>
      </c>
      <c r="O17" s="360">
        <v>0</v>
      </c>
      <c r="P17" s="360">
        <v>0</v>
      </c>
      <c r="Q17" s="360">
        <v>0</v>
      </c>
      <c r="R17" s="360">
        <v>0</v>
      </c>
      <c r="S17" s="360">
        <v>3970</v>
      </c>
      <c r="T17" s="359">
        <f t="shared" si="5"/>
        <v>5.785547289310817</v>
      </c>
    </row>
    <row r="18" spans="1:20" ht="12.75">
      <c r="A18" s="234">
        <v>8</v>
      </c>
      <c r="B18" s="235" t="s">
        <v>885</v>
      </c>
      <c r="C18" s="362">
        <v>1913.82669048999</v>
      </c>
      <c r="D18" s="362">
        <v>1784.0055748631003</v>
      </c>
      <c r="E18" s="362">
        <v>0</v>
      </c>
      <c r="F18" s="362">
        <v>0</v>
      </c>
      <c r="G18" s="362">
        <f t="shared" si="0"/>
        <v>3697.8322653530904</v>
      </c>
      <c r="H18" s="358">
        <v>202</v>
      </c>
      <c r="I18" s="359">
        <f t="shared" si="1"/>
        <v>74.69621176013243</v>
      </c>
      <c r="J18" s="325">
        <f t="shared" si="2"/>
        <v>74.69621176013243</v>
      </c>
      <c r="K18" s="360">
        <v>0</v>
      </c>
      <c r="L18" s="360">
        <v>0</v>
      </c>
      <c r="M18" s="359">
        <f t="shared" si="3"/>
        <v>14.939242352026486</v>
      </c>
      <c r="N18" s="359">
        <f t="shared" si="4"/>
        <v>14.939242352026486</v>
      </c>
      <c r="O18" s="360">
        <v>0</v>
      </c>
      <c r="P18" s="360">
        <v>0</v>
      </c>
      <c r="Q18" s="360">
        <v>0</v>
      </c>
      <c r="R18" s="360">
        <v>0</v>
      </c>
      <c r="S18" s="360">
        <v>3970</v>
      </c>
      <c r="T18" s="359">
        <f t="shared" si="5"/>
        <v>2.9654396068772573</v>
      </c>
    </row>
    <row r="19" spans="1:20" ht="12.75">
      <c r="A19" s="272" t="s">
        <v>16</v>
      </c>
      <c r="B19" s="235"/>
      <c r="C19" s="363">
        <f aca="true" t="shared" si="6" ref="C19:R19">SUM(C11:C18)</f>
        <v>76165.3289108911</v>
      </c>
      <c r="D19" s="363">
        <f t="shared" si="6"/>
        <v>10987.077227722772</v>
      </c>
      <c r="E19" s="363">
        <f t="shared" si="6"/>
        <v>0</v>
      </c>
      <c r="F19" s="363">
        <f t="shared" si="6"/>
        <v>0</v>
      </c>
      <c r="G19" s="363">
        <f t="shared" si="6"/>
        <v>87152.40613861385</v>
      </c>
      <c r="H19" s="331"/>
      <c r="I19" s="361">
        <f t="shared" si="6"/>
        <v>1760.4786040000001</v>
      </c>
      <c r="J19" s="331">
        <f t="shared" si="6"/>
        <v>1760.4786040000001</v>
      </c>
      <c r="K19" s="331">
        <f t="shared" si="6"/>
        <v>0</v>
      </c>
      <c r="L19" s="331">
        <f t="shared" si="6"/>
        <v>0</v>
      </c>
      <c r="M19" s="331">
        <f t="shared" si="6"/>
        <v>352.09572080000004</v>
      </c>
      <c r="N19" s="331">
        <f t="shared" si="6"/>
        <v>352.09572080000004</v>
      </c>
      <c r="O19" s="331">
        <f t="shared" si="6"/>
        <v>0</v>
      </c>
      <c r="P19" s="331">
        <f t="shared" si="6"/>
        <v>0</v>
      </c>
      <c r="Q19" s="331">
        <f t="shared" si="6"/>
        <v>0</v>
      </c>
      <c r="R19" s="331">
        <f t="shared" si="6"/>
        <v>0</v>
      </c>
      <c r="S19" s="331"/>
      <c r="T19" s="361">
        <f>SUM(T11:T18)</f>
        <v>69.89100057879999</v>
      </c>
    </row>
    <row r="20" spans="1:20" ht="12.75">
      <c r="A20" s="237"/>
      <c r="B20" s="237"/>
      <c r="C20" s="237"/>
      <c r="D20" s="237"/>
      <c r="E20" s="237"/>
      <c r="F20" s="237"/>
      <c r="G20" s="237"/>
      <c r="H20" s="237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</row>
    <row r="21" spans="1:20" ht="12.75">
      <c r="A21" s="238" t="s">
        <v>8</v>
      </c>
      <c r="B21" s="239"/>
      <c r="C21" s="239"/>
      <c r="D21" s="237"/>
      <c r="E21" s="237"/>
      <c r="F21" s="237"/>
      <c r="G21" s="237"/>
      <c r="H21" s="237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</row>
    <row r="22" spans="1:20" ht="12.75">
      <c r="A22" s="240" t="s">
        <v>9</v>
      </c>
      <c r="B22" s="240"/>
      <c r="C22" s="240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</row>
    <row r="23" spans="1:20" ht="12.75">
      <c r="A23" s="240" t="s">
        <v>10</v>
      </c>
      <c r="B23" s="240"/>
      <c r="C23" s="240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</row>
    <row r="24" spans="1:20" ht="12.75">
      <c r="A24" s="240"/>
      <c r="B24" s="240"/>
      <c r="C24" s="240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12.75">
      <c r="A25" s="240"/>
      <c r="B25" s="240"/>
      <c r="C25" s="240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</row>
    <row r="26" spans="1:19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295" t="s">
        <v>890</v>
      </c>
      <c r="S26" s="14"/>
    </row>
    <row r="27" spans="18:19" ht="12.75">
      <c r="R27" s="295" t="s">
        <v>891</v>
      </c>
      <c r="S27" s="14"/>
    </row>
    <row r="28" spans="18:19" ht="12.75">
      <c r="R28" s="295" t="s">
        <v>892</v>
      </c>
      <c r="S28" s="14"/>
    </row>
    <row r="29" spans="17:19" ht="12.75">
      <c r="Q29" s="28" t="s">
        <v>82</v>
      </c>
      <c r="S29" s="14"/>
    </row>
    <row r="31" spans="1:20" ht="12.75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69"/>
      <c r="T31" s="769"/>
    </row>
  </sheetData>
  <sheetProtection/>
  <mergeCells count="16">
    <mergeCell ref="M8:R8"/>
    <mergeCell ref="S8:T8"/>
    <mergeCell ref="A31:T31"/>
    <mergeCell ref="L7:T7"/>
    <mergeCell ref="A8:A9"/>
    <mergeCell ref="B8:B9"/>
    <mergeCell ref="C8:G8"/>
    <mergeCell ref="A7:B7"/>
    <mergeCell ref="H8:H9"/>
    <mergeCell ref="I8:L8"/>
    <mergeCell ref="A4:T5"/>
    <mergeCell ref="A2:T2"/>
    <mergeCell ref="A3:T3"/>
    <mergeCell ref="G1:I1"/>
    <mergeCell ref="A6:T6"/>
    <mergeCell ref="Q1:T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SheetLayoutView="100" zoomScalePageLayoutView="0" workbookViewId="0" topLeftCell="D1">
      <selection activeCell="S11" sqref="S11"/>
    </sheetView>
  </sheetViews>
  <sheetFormatPr defaultColWidth="9.140625" defaultRowHeight="12.75"/>
  <cols>
    <col min="1" max="1" width="5.57421875" style="232" customWidth="1"/>
    <col min="2" max="2" width="10.421875" style="232" customWidth="1"/>
    <col min="3" max="3" width="10.28125" style="232" customWidth="1"/>
    <col min="4" max="4" width="8.421875" style="232" customWidth="1"/>
    <col min="5" max="6" width="9.8515625" style="232" customWidth="1"/>
    <col min="7" max="7" width="10.8515625" style="232" customWidth="1"/>
    <col min="8" max="8" width="12.8515625" style="232" customWidth="1"/>
    <col min="9" max="9" width="8.7109375" style="222" customWidth="1"/>
    <col min="10" max="11" width="8.00390625" style="222" customWidth="1"/>
    <col min="12" max="14" width="8.140625" style="222" customWidth="1"/>
    <col min="15" max="15" width="8.421875" style="222" customWidth="1"/>
    <col min="16" max="18" width="8.140625" style="222" customWidth="1"/>
    <col min="19" max="19" width="12.7109375" style="222" customWidth="1"/>
    <col min="20" max="20" width="12.57421875" style="222" customWidth="1"/>
    <col min="21" max="16384" width="9.140625" style="222" customWidth="1"/>
  </cols>
  <sheetData>
    <row r="1" spans="7:20" ht="12.75" customHeight="1">
      <c r="G1" s="766"/>
      <c r="H1" s="766"/>
      <c r="I1" s="766"/>
      <c r="J1" s="232"/>
      <c r="K1" s="232"/>
      <c r="L1" s="232"/>
      <c r="M1" s="232"/>
      <c r="N1" s="232"/>
      <c r="O1" s="232"/>
      <c r="P1" s="232"/>
      <c r="Q1" s="232"/>
      <c r="R1" s="232"/>
      <c r="S1" s="768" t="s">
        <v>533</v>
      </c>
      <c r="T1" s="768"/>
    </row>
    <row r="2" spans="1:20" ht="15.7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</row>
    <row r="3" spans="1:20" ht="18">
      <c r="A3" s="765" t="s">
        <v>698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</row>
    <row r="4" spans="1:20" ht="12.75" customHeight="1">
      <c r="A4" s="763" t="s">
        <v>706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</row>
    <row r="5" spans="1:20" s="223" customFormat="1" ht="7.5" customHeight="1">
      <c r="A5" s="763"/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</row>
    <row r="6" spans="1:20" ht="12.75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ht="12.75">
      <c r="A7" s="492" t="s">
        <v>888</v>
      </c>
      <c r="B7" s="492"/>
      <c r="H7" s="257"/>
      <c r="I7" s="232"/>
      <c r="J7" s="232"/>
      <c r="K7" s="232"/>
      <c r="L7" s="770"/>
      <c r="M7" s="770"/>
      <c r="N7" s="770"/>
      <c r="O7" s="770"/>
      <c r="P7" s="770"/>
      <c r="Q7" s="770"/>
      <c r="R7" s="770"/>
      <c r="S7" s="770"/>
      <c r="T7" s="770"/>
    </row>
    <row r="8" spans="1:20" ht="30" customHeight="1">
      <c r="A8" s="713" t="s">
        <v>2</v>
      </c>
      <c r="B8" s="713" t="s">
        <v>3</v>
      </c>
      <c r="C8" s="771" t="s">
        <v>485</v>
      </c>
      <c r="D8" s="772"/>
      <c r="E8" s="772"/>
      <c r="F8" s="772"/>
      <c r="G8" s="773"/>
      <c r="H8" s="775" t="s">
        <v>83</v>
      </c>
      <c r="I8" s="771" t="s">
        <v>84</v>
      </c>
      <c r="J8" s="772"/>
      <c r="K8" s="772"/>
      <c r="L8" s="773"/>
      <c r="M8" s="713" t="s">
        <v>650</v>
      </c>
      <c r="N8" s="713"/>
      <c r="O8" s="713"/>
      <c r="P8" s="713"/>
      <c r="Q8" s="713"/>
      <c r="R8" s="713"/>
      <c r="S8" s="713" t="s">
        <v>847</v>
      </c>
      <c r="T8" s="713"/>
    </row>
    <row r="9" spans="1:20" ht="44.25" customHeight="1">
      <c r="A9" s="713"/>
      <c r="B9" s="713"/>
      <c r="C9" s="355" t="s">
        <v>5</v>
      </c>
      <c r="D9" s="355" t="s">
        <v>6</v>
      </c>
      <c r="E9" s="355" t="s">
        <v>354</v>
      </c>
      <c r="F9" s="356" t="s">
        <v>98</v>
      </c>
      <c r="G9" s="356" t="s">
        <v>224</v>
      </c>
      <c r="H9" s="776"/>
      <c r="I9" s="355" t="s">
        <v>88</v>
      </c>
      <c r="J9" s="355" t="s">
        <v>18</v>
      </c>
      <c r="K9" s="355" t="s">
        <v>40</v>
      </c>
      <c r="L9" s="355" t="s">
        <v>685</v>
      </c>
      <c r="M9" s="355" t="s">
        <v>16</v>
      </c>
      <c r="N9" s="355" t="s">
        <v>651</v>
      </c>
      <c r="O9" s="355" t="s">
        <v>652</v>
      </c>
      <c r="P9" s="355" t="s">
        <v>653</v>
      </c>
      <c r="Q9" s="355" t="s">
        <v>654</v>
      </c>
      <c r="R9" s="355" t="s">
        <v>655</v>
      </c>
      <c r="S9" s="355" t="s">
        <v>860</v>
      </c>
      <c r="T9" s="355" t="s">
        <v>858</v>
      </c>
    </row>
    <row r="10" spans="1:20" s="273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7">
        <v>8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  <c r="Q10" s="357">
        <v>17</v>
      </c>
      <c r="R10" s="357">
        <v>18</v>
      </c>
      <c r="S10" s="357">
        <v>19</v>
      </c>
      <c r="T10" s="357">
        <v>20</v>
      </c>
    </row>
    <row r="11" spans="1:20" ht="12.75">
      <c r="A11" s="234">
        <v>1</v>
      </c>
      <c r="B11" s="235" t="s">
        <v>879</v>
      </c>
      <c r="C11" s="362">
        <v>8888.014254644246</v>
      </c>
      <c r="D11" s="362">
        <v>0</v>
      </c>
      <c r="E11" s="360">
        <v>0</v>
      </c>
      <c r="F11" s="360">
        <v>0</v>
      </c>
      <c r="G11" s="362">
        <f aca="true" t="shared" si="0" ref="G11:G18">SUM(C11:F11)</f>
        <v>8888.014254644246</v>
      </c>
      <c r="H11" s="358">
        <v>212</v>
      </c>
      <c r="I11" s="359">
        <f>SUM(J11:L11)</f>
        <v>282.638853297687</v>
      </c>
      <c r="J11" s="325">
        <f>G11*H11*0.00015</f>
        <v>282.638853297687</v>
      </c>
      <c r="K11" s="360">
        <v>0</v>
      </c>
      <c r="L11" s="360">
        <v>0</v>
      </c>
      <c r="M11" s="359">
        <f>SUM(N11:R11)</f>
        <v>56.52777065953741</v>
      </c>
      <c r="N11" s="359">
        <f>G11*H11*0.00003</f>
        <v>56.52777065953741</v>
      </c>
      <c r="O11" s="360">
        <v>0</v>
      </c>
      <c r="P11" s="360">
        <v>0</v>
      </c>
      <c r="Q11" s="360">
        <v>0</v>
      </c>
      <c r="R11" s="360">
        <v>0</v>
      </c>
      <c r="S11" s="360">
        <v>3970</v>
      </c>
      <c r="T11" s="359">
        <f>I11*S11/100000</f>
        <v>11.220762475918173</v>
      </c>
    </row>
    <row r="12" spans="1:20" ht="12.75">
      <c r="A12" s="234">
        <v>2</v>
      </c>
      <c r="B12" s="235" t="s">
        <v>880</v>
      </c>
      <c r="C12" s="362">
        <v>4084.392774952723</v>
      </c>
      <c r="D12" s="362">
        <v>480.53695546183894</v>
      </c>
      <c r="E12" s="360">
        <v>0</v>
      </c>
      <c r="F12" s="360">
        <v>0</v>
      </c>
      <c r="G12" s="362">
        <f t="shared" si="0"/>
        <v>4564.929730414562</v>
      </c>
      <c r="H12" s="358">
        <v>212</v>
      </c>
      <c r="I12" s="359">
        <f aca="true" t="shared" si="1" ref="I12:I18">SUM(J12:L12)</f>
        <v>145.16476542718306</v>
      </c>
      <c r="J12" s="325">
        <f aca="true" t="shared" si="2" ref="J12:J18">G12*H12*0.00015</f>
        <v>145.16476542718306</v>
      </c>
      <c r="K12" s="360">
        <v>0</v>
      </c>
      <c r="L12" s="360">
        <v>0</v>
      </c>
      <c r="M12" s="359">
        <f aca="true" t="shared" si="3" ref="M12:M18">SUM(N12:R12)</f>
        <v>29.032953085436617</v>
      </c>
      <c r="N12" s="359">
        <f aca="true" t="shared" si="4" ref="N12:N18">G12*H12*0.00003</f>
        <v>29.032953085436617</v>
      </c>
      <c r="O12" s="360">
        <v>0</v>
      </c>
      <c r="P12" s="360">
        <v>0</v>
      </c>
      <c r="Q12" s="360">
        <v>0</v>
      </c>
      <c r="R12" s="360">
        <v>0</v>
      </c>
      <c r="S12" s="360">
        <v>3970</v>
      </c>
      <c r="T12" s="359">
        <f aca="true" t="shared" si="5" ref="T12:T18">I12*S12/100000</f>
        <v>5.763041187459168</v>
      </c>
    </row>
    <row r="13" spans="1:20" ht="12.75">
      <c r="A13" s="234">
        <v>3</v>
      </c>
      <c r="B13" s="235" t="s">
        <v>881</v>
      </c>
      <c r="C13" s="362">
        <v>2414.9559119950354</v>
      </c>
      <c r="D13" s="362">
        <v>579.2774257622168</v>
      </c>
      <c r="E13" s="360">
        <v>0</v>
      </c>
      <c r="F13" s="360">
        <v>0</v>
      </c>
      <c r="G13" s="362">
        <f t="shared" si="0"/>
        <v>2994.2333377572522</v>
      </c>
      <c r="H13" s="358">
        <v>212</v>
      </c>
      <c r="I13" s="359">
        <f t="shared" si="1"/>
        <v>95.21662014068062</v>
      </c>
      <c r="J13" s="325">
        <f t="shared" si="2"/>
        <v>95.21662014068062</v>
      </c>
      <c r="K13" s="360">
        <v>0</v>
      </c>
      <c r="L13" s="360">
        <v>0</v>
      </c>
      <c r="M13" s="359">
        <f t="shared" si="3"/>
        <v>19.043324028136126</v>
      </c>
      <c r="N13" s="359">
        <f t="shared" si="4"/>
        <v>19.043324028136126</v>
      </c>
      <c r="O13" s="360">
        <v>0</v>
      </c>
      <c r="P13" s="360">
        <v>0</v>
      </c>
      <c r="Q13" s="360">
        <v>0</v>
      </c>
      <c r="R13" s="360">
        <v>0</v>
      </c>
      <c r="S13" s="360">
        <v>3970</v>
      </c>
      <c r="T13" s="359">
        <f t="shared" si="5"/>
        <v>3.78009981958502</v>
      </c>
    </row>
    <row r="14" spans="1:20" ht="12.75">
      <c r="A14" s="234">
        <v>4</v>
      </c>
      <c r="B14" s="235" t="s">
        <v>882</v>
      </c>
      <c r="C14" s="362">
        <v>5894.670768081194</v>
      </c>
      <c r="D14" s="362">
        <v>715.8684096777395</v>
      </c>
      <c r="E14" s="360">
        <v>0</v>
      </c>
      <c r="F14" s="360">
        <v>0</v>
      </c>
      <c r="G14" s="362">
        <f t="shared" si="0"/>
        <v>6610.539177758934</v>
      </c>
      <c r="H14" s="358">
        <v>212</v>
      </c>
      <c r="I14" s="359">
        <f t="shared" si="1"/>
        <v>210.21514585273408</v>
      </c>
      <c r="J14" s="325">
        <f t="shared" si="2"/>
        <v>210.21514585273408</v>
      </c>
      <c r="K14" s="360">
        <v>0</v>
      </c>
      <c r="L14" s="360">
        <v>0</v>
      </c>
      <c r="M14" s="359">
        <f t="shared" si="3"/>
        <v>42.04302917054682</v>
      </c>
      <c r="N14" s="359">
        <f t="shared" si="4"/>
        <v>42.04302917054682</v>
      </c>
      <c r="O14" s="360">
        <v>0</v>
      </c>
      <c r="P14" s="360">
        <v>0</v>
      </c>
      <c r="Q14" s="360">
        <v>0</v>
      </c>
      <c r="R14" s="360">
        <v>0</v>
      </c>
      <c r="S14" s="360">
        <v>3970</v>
      </c>
      <c r="T14" s="359">
        <f t="shared" si="5"/>
        <v>8.345541290353543</v>
      </c>
    </row>
    <row r="15" spans="1:20" ht="12.75">
      <c r="A15" s="234">
        <v>5</v>
      </c>
      <c r="B15" s="235" t="s">
        <v>883</v>
      </c>
      <c r="C15" s="362">
        <v>4198.004619957155</v>
      </c>
      <c r="D15" s="362">
        <v>2823.154613338304</v>
      </c>
      <c r="E15" s="360">
        <v>0</v>
      </c>
      <c r="F15" s="360">
        <v>0</v>
      </c>
      <c r="G15" s="362">
        <f t="shared" si="0"/>
        <v>7021.159233295459</v>
      </c>
      <c r="H15" s="358">
        <v>212</v>
      </c>
      <c r="I15" s="359">
        <f t="shared" si="1"/>
        <v>223.27286361879555</v>
      </c>
      <c r="J15" s="325">
        <f t="shared" si="2"/>
        <v>223.27286361879555</v>
      </c>
      <c r="K15" s="360">
        <v>0</v>
      </c>
      <c r="L15" s="360">
        <v>0</v>
      </c>
      <c r="M15" s="359">
        <f t="shared" si="3"/>
        <v>44.65457272375912</v>
      </c>
      <c r="N15" s="359">
        <f t="shared" si="4"/>
        <v>44.65457272375912</v>
      </c>
      <c r="O15" s="360">
        <v>0</v>
      </c>
      <c r="P15" s="360">
        <v>0</v>
      </c>
      <c r="Q15" s="360">
        <v>0</v>
      </c>
      <c r="R15" s="360">
        <v>0</v>
      </c>
      <c r="S15" s="360">
        <v>3970</v>
      </c>
      <c r="T15" s="359">
        <f t="shared" si="5"/>
        <v>8.863932685666184</v>
      </c>
    </row>
    <row r="16" spans="1:20" ht="12.75">
      <c r="A16" s="234">
        <v>6</v>
      </c>
      <c r="B16" s="235" t="s">
        <v>886</v>
      </c>
      <c r="C16" s="362">
        <v>3539.8070716256934</v>
      </c>
      <c r="D16" s="362">
        <v>299.5127599111462</v>
      </c>
      <c r="E16" s="360">
        <v>0</v>
      </c>
      <c r="F16" s="360">
        <v>0</v>
      </c>
      <c r="G16" s="362">
        <f t="shared" si="0"/>
        <v>3839.3198315368395</v>
      </c>
      <c r="H16" s="358">
        <v>212</v>
      </c>
      <c r="I16" s="359">
        <f t="shared" si="1"/>
        <v>122.09037064287149</v>
      </c>
      <c r="J16" s="325">
        <f t="shared" si="2"/>
        <v>122.09037064287149</v>
      </c>
      <c r="K16" s="360">
        <v>0</v>
      </c>
      <c r="L16" s="360">
        <v>0</v>
      </c>
      <c r="M16" s="359">
        <f t="shared" si="3"/>
        <v>24.4180741285743</v>
      </c>
      <c r="N16" s="359">
        <f t="shared" si="4"/>
        <v>24.4180741285743</v>
      </c>
      <c r="O16" s="360">
        <v>0</v>
      </c>
      <c r="P16" s="360">
        <v>0</v>
      </c>
      <c r="Q16" s="360">
        <v>0</v>
      </c>
      <c r="R16" s="360">
        <v>0</v>
      </c>
      <c r="S16" s="360">
        <v>3970</v>
      </c>
      <c r="T16" s="359">
        <f t="shared" si="5"/>
        <v>4.846987714521998</v>
      </c>
    </row>
    <row r="17" spans="1:20" ht="12.75">
      <c r="A17" s="234">
        <v>7</v>
      </c>
      <c r="B17" s="235" t="s">
        <v>884</v>
      </c>
      <c r="C17" s="362">
        <v>2630.9123115902366</v>
      </c>
      <c r="D17" s="362">
        <v>0</v>
      </c>
      <c r="E17" s="360">
        <v>0</v>
      </c>
      <c r="F17" s="360">
        <v>0</v>
      </c>
      <c r="G17" s="362">
        <f t="shared" si="0"/>
        <v>2630.9123115902366</v>
      </c>
      <c r="H17" s="358">
        <v>212</v>
      </c>
      <c r="I17" s="359">
        <f t="shared" si="1"/>
        <v>83.66301150856951</v>
      </c>
      <c r="J17" s="325">
        <f t="shared" si="2"/>
        <v>83.66301150856951</v>
      </c>
      <c r="K17" s="360">
        <v>0</v>
      </c>
      <c r="L17" s="360">
        <v>0</v>
      </c>
      <c r="M17" s="359">
        <f t="shared" si="3"/>
        <v>16.732602301713904</v>
      </c>
      <c r="N17" s="359">
        <f t="shared" si="4"/>
        <v>16.732602301713904</v>
      </c>
      <c r="O17" s="360">
        <v>0</v>
      </c>
      <c r="P17" s="360">
        <v>0</v>
      </c>
      <c r="Q17" s="360">
        <v>0</v>
      </c>
      <c r="R17" s="360">
        <v>0</v>
      </c>
      <c r="S17" s="360">
        <v>3970</v>
      </c>
      <c r="T17" s="359">
        <f t="shared" si="5"/>
        <v>3.3214215568902095</v>
      </c>
    </row>
    <row r="18" spans="1:20" ht="12.75">
      <c r="A18" s="234">
        <v>8</v>
      </c>
      <c r="B18" s="235" t="s">
        <v>885</v>
      </c>
      <c r="C18" s="362">
        <v>2205.5720984744703</v>
      </c>
      <c r="D18" s="362">
        <v>266.59926981102024</v>
      </c>
      <c r="E18" s="360">
        <v>0</v>
      </c>
      <c r="F18" s="360">
        <v>0</v>
      </c>
      <c r="G18" s="362">
        <f t="shared" si="0"/>
        <v>2472.1713682854906</v>
      </c>
      <c r="H18" s="358">
        <v>212</v>
      </c>
      <c r="I18" s="359">
        <f t="shared" si="1"/>
        <v>78.61504951147859</v>
      </c>
      <c r="J18" s="325">
        <f t="shared" si="2"/>
        <v>78.61504951147859</v>
      </c>
      <c r="K18" s="360">
        <v>0</v>
      </c>
      <c r="L18" s="360">
        <v>0</v>
      </c>
      <c r="M18" s="359">
        <f t="shared" si="3"/>
        <v>15.72300990229572</v>
      </c>
      <c r="N18" s="359">
        <f t="shared" si="4"/>
        <v>15.72300990229572</v>
      </c>
      <c r="O18" s="360">
        <v>0</v>
      </c>
      <c r="P18" s="360">
        <v>0</v>
      </c>
      <c r="Q18" s="360">
        <v>0</v>
      </c>
      <c r="R18" s="360">
        <v>0</v>
      </c>
      <c r="S18" s="360">
        <v>3970</v>
      </c>
      <c r="T18" s="359">
        <f t="shared" si="5"/>
        <v>3.1210174656056995</v>
      </c>
    </row>
    <row r="19" spans="1:20" ht="12.75">
      <c r="A19" s="236" t="s">
        <v>7</v>
      </c>
      <c r="B19" s="364" t="s">
        <v>16</v>
      </c>
      <c r="C19" s="363">
        <f>SUM(C11:C18)</f>
        <v>33856.32981132076</v>
      </c>
      <c r="D19" s="363">
        <f aca="true" t="shared" si="6" ref="D19:R19">SUM(D11:D18)</f>
        <v>5164.949433962266</v>
      </c>
      <c r="E19" s="363">
        <f t="shared" si="6"/>
        <v>0</v>
      </c>
      <c r="F19" s="363">
        <f t="shared" si="6"/>
        <v>0</v>
      </c>
      <c r="G19" s="363">
        <f t="shared" si="6"/>
        <v>39021.27924528302</v>
      </c>
      <c r="H19" s="363"/>
      <c r="I19" s="361">
        <f t="shared" si="6"/>
        <v>1240.87668</v>
      </c>
      <c r="J19" s="361">
        <f t="shared" si="6"/>
        <v>1240.87668</v>
      </c>
      <c r="K19" s="363">
        <f t="shared" si="6"/>
        <v>0</v>
      </c>
      <c r="L19" s="363">
        <f t="shared" si="6"/>
        <v>0</v>
      </c>
      <c r="M19" s="361">
        <f t="shared" si="6"/>
        <v>248.17533600000002</v>
      </c>
      <c r="N19" s="361">
        <f t="shared" si="6"/>
        <v>248.17533600000002</v>
      </c>
      <c r="O19" s="363">
        <f t="shared" si="6"/>
        <v>0</v>
      </c>
      <c r="P19" s="363">
        <f t="shared" si="6"/>
        <v>0</v>
      </c>
      <c r="Q19" s="363">
        <f t="shared" si="6"/>
        <v>0</v>
      </c>
      <c r="R19" s="363">
        <f t="shared" si="6"/>
        <v>0</v>
      </c>
      <c r="S19" s="235"/>
      <c r="T19" s="361">
        <f>SUM(T11:T18)</f>
        <v>49.262804196</v>
      </c>
    </row>
    <row r="20" spans="1:20" ht="12.75">
      <c r="A20" s="237"/>
      <c r="B20" s="237"/>
      <c r="C20" s="237"/>
      <c r="D20" s="237"/>
      <c r="E20" s="237"/>
      <c r="F20" s="237"/>
      <c r="G20" s="237"/>
      <c r="H20" s="237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</row>
    <row r="21" spans="1:20" ht="12.75">
      <c r="A21" s="238" t="s">
        <v>8</v>
      </c>
      <c r="B21" s="239"/>
      <c r="C21" s="239"/>
      <c r="D21" s="237"/>
      <c r="E21" s="237"/>
      <c r="F21" s="237"/>
      <c r="G21" s="237"/>
      <c r="H21" s="237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</row>
    <row r="22" spans="1:20" ht="12.75">
      <c r="A22" s="240" t="s">
        <v>9</v>
      </c>
      <c r="B22" s="240"/>
      <c r="C22" s="240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</row>
    <row r="23" spans="1:20" ht="12.75">
      <c r="A23" s="240" t="s">
        <v>10</v>
      </c>
      <c r="B23" s="240"/>
      <c r="C23" s="240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</row>
    <row r="24" spans="1:20" ht="12.75">
      <c r="A24" s="240"/>
      <c r="B24" s="240"/>
      <c r="C24" s="240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12.75">
      <c r="A25" s="240"/>
      <c r="B25" s="240"/>
      <c r="C25" s="240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</row>
    <row r="26" spans="1:19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295" t="s">
        <v>890</v>
      </c>
      <c r="S26" s="14"/>
    </row>
    <row r="27" spans="18:19" ht="12.75">
      <c r="R27" s="295" t="s">
        <v>891</v>
      </c>
      <c r="S27" s="14"/>
    </row>
    <row r="28" spans="18:19" ht="12.75">
      <c r="R28" s="295" t="s">
        <v>892</v>
      </c>
      <c r="S28" s="14"/>
    </row>
    <row r="29" spans="17:19" ht="12.75">
      <c r="Q29" s="28" t="s">
        <v>82</v>
      </c>
      <c r="S29" s="14"/>
    </row>
    <row r="31" spans="1:20" ht="12.75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69"/>
      <c r="T31" s="769"/>
    </row>
  </sheetData>
  <sheetProtection/>
  <mergeCells count="15">
    <mergeCell ref="A2:T2"/>
    <mergeCell ref="A3:T3"/>
    <mergeCell ref="A4:T5"/>
    <mergeCell ref="A6:T6"/>
    <mergeCell ref="L7:T7"/>
    <mergeCell ref="A31:T31"/>
    <mergeCell ref="S1:T1"/>
    <mergeCell ref="A8:A9"/>
    <mergeCell ref="B8:B9"/>
    <mergeCell ref="C8:G8"/>
    <mergeCell ref="H8:H9"/>
    <mergeCell ref="I8:L8"/>
    <mergeCell ref="M8:R8"/>
    <mergeCell ref="S8:T8"/>
    <mergeCell ref="G1:I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12.8515625" style="232" customWidth="1"/>
    <col min="5" max="5" width="8.7109375" style="222" customWidth="1"/>
    <col min="6" max="7" width="8.00390625" style="222" customWidth="1"/>
    <col min="8" max="10" width="8.140625" style="222" customWidth="1"/>
    <col min="11" max="11" width="8.421875" style="222" customWidth="1"/>
    <col min="12" max="12" width="8.140625" style="222" customWidth="1"/>
    <col min="13" max="13" width="8.8515625" style="222" customWidth="1"/>
    <col min="14" max="14" width="8.140625" style="222" customWidth="1"/>
    <col min="15" max="15" width="9.140625" style="232" customWidth="1"/>
    <col min="16" max="16" width="12.421875" style="232" customWidth="1"/>
    <col min="17" max="16384" width="9.140625" style="222" customWidth="1"/>
  </cols>
  <sheetData>
    <row r="1" spans="4:14" ht="12.75" customHeight="1">
      <c r="D1" s="766"/>
      <c r="E1" s="766"/>
      <c r="F1" s="232"/>
      <c r="G1" s="232"/>
      <c r="H1" s="232"/>
      <c r="I1" s="232"/>
      <c r="J1" s="232"/>
      <c r="K1" s="232"/>
      <c r="L1" s="232"/>
      <c r="M1" s="768" t="s">
        <v>534</v>
      </c>
      <c r="N1" s="768"/>
    </row>
    <row r="2" spans="1:14" ht="15.7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</row>
    <row r="3" spans="1:14" ht="18">
      <c r="A3" s="765" t="s">
        <v>698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1:14" ht="12.75" customHeight="1">
      <c r="A4" s="763" t="s">
        <v>707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</row>
    <row r="5" spans="1:16" s="223" customFormat="1" ht="7.5" customHeight="1">
      <c r="A5" s="763"/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271"/>
      <c r="P5" s="271"/>
    </row>
    <row r="6" spans="1:14" ht="12.75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</row>
    <row r="7" spans="1:14" ht="12.75">
      <c r="A7" s="774" t="s">
        <v>159</v>
      </c>
      <c r="B7" s="774"/>
      <c r="D7" s="257"/>
      <c r="E7" s="232"/>
      <c r="F7" s="232"/>
      <c r="G7" s="232"/>
      <c r="H7" s="770"/>
      <c r="I7" s="770"/>
      <c r="J7" s="770"/>
      <c r="K7" s="770"/>
      <c r="L7" s="770"/>
      <c r="M7" s="770"/>
      <c r="N7" s="770"/>
    </row>
    <row r="8" spans="1:16" ht="39" customHeight="1">
      <c r="A8" s="713" t="s">
        <v>2</v>
      </c>
      <c r="B8" s="713" t="s">
        <v>3</v>
      </c>
      <c r="C8" s="777" t="s">
        <v>485</v>
      </c>
      <c r="D8" s="775" t="s">
        <v>83</v>
      </c>
      <c r="E8" s="771" t="s">
        <v>84</v>
      </c>
      <c r="F8" s="772"/>
      <c r="G8" s="772"/>
      <c r="H8" s="773"/>
      <c r="I8" s="713" t="s">
        <v>650</v>
      </c>
      <c r="J8" s="713"/>
      <c r="K8" s="713"/>
      <c r="L8" s="713"/>
      <c r="M8" s="713"/>
      <c r="N8" s="713"/>
      <c r="O8" s="713" t="s">
        <v>847</v>
      </c>
      <c r="P8" s="713"/>
    </row>
    <row r="9" spans="1:16" ht="44.25" customHeight="1">
      <c r="A9" s="713"/>
      <c r="B9" s="713"/>
      <c r="C9" s="778"/>
      <c r="D9" s="776"/>
      <c r="E9" s="355" t="s">
        <v>88</v>
      </c>
      <c r="F9" s="355" t="s">
        <v>18</v>
      </c>
      <c r="G9" s="355" t="s">
        <v>40</v>
      </c>
      <c r="H9" s="355" t="s">
        <v>685</v>
      </c>
      <c r="I9" s="355" t="s">
        <v>16</v>
      </c>
      <c r="J9" s="355" t="s">
        <v>651</v>
      </c>
      <c r="K9" s="355" t="s">
        <v>652</v>
      </c>
      <c r="L9" s="355" t="s">
        <v>653</v>
      </c>
      <c r="M9" s="355" t="s">
        <v>654</v>
      </c>
      <c r="N9" s="355" t="s">
        <v>655</v>
      </c>
      <c r="O9" s="355" t="s">
        <v>860</v>
      </c>
      <c r="P9" s="355" t="s">
        <v>858</v>
      </c>
    </row>
    <row r="10" spans="1:16" s="273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7">
        <v>8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</row>
    <row r="11" spans="1:16" ht="12.75">
      <c r="A11" s="234">
        <v>1</v>
      </c>
      <c r="B11" s="235" t="s">
        <v>879</v>
      </c>
      <c r="C11" s="360" t="s">
        <v>896</v>
      </c>
      <c r="D11" s="360" t="s">
        <v>896</v>
      </c>
      <c r="E11" s="360" t="s">
        <v>896</v>
      </c>
      <c r="F11" s="360" t="s">
        <v>896</v>
      </c>
      <c r="G11" s="360" t="s">
        <v>896</v>
      </c>
      <c r="H11" s="360" t="s">
        <v>896</v>
      </c>
      <c r="I11" s="360" t="s">
        <v>896</v>
      </c>
      <c r="J11" s="360" t="s">
        <v>896</v>
      </c>
      <c r="K11" s="360" t="s">
        <v>896</v>
      </c>
      <c r="L11" s="360" t="s">
        <v>896</v>
      </c>
      <c r="M11" s="360" t="s">
        <v>896</v>
      </c>
      <c r="N11" s="360" t="s">
        <v>896</v>
      </c>
      <c r="O11" s="360" t="s">
        <v>896</v>
      </c>
      <c r="P11" s="360" t="s">
        <v>896</v>
      </c>
    </row>
    <row r="12" spans="1:16" ht="12.75">
      <c r="A12" s="234">
        <v>2</v>
      </c>
      <c r="B12" s="235" t="s">
        <v>880</v>
      </c>
      <c r="C12" s="360" t="s">
        <v>896</v>
      </c>
      <c r="D12" s="360" t="s">
        <v>896</v>
      </c>
      <c r="E12" s="360" t="s">
        <v>896</v>
      </c>
      <c r="F12" s="360" t="s">
        <v>896</v>
      </c>
      <c r="G12" s="360" t="s">
        <v>896</v>
      </c>
      <c r="H12" s="360" t="s">
        <v>896</v>
      </c>
      <c r="I12" s="360" t="s">
        <v>896</v>
      </c>
      <c r="J12" s="360" t="s">
        <v>896</v>
      </c>
      <c r="K12" s="360" t="s">
        <v>896</v>
      </c>
      <c r="L12" s="360" t="s">
        <v>896</v>
      </c>
      <c r="M12" s="360" t="s">
        <v>896</v>
      </c>
      <c r="N12" s="360" t="s">
        <v>896</v>
      </c>
      <c r="O12" s="360" t="s">
        <v>896</v>
      </c>
      <c r="P12" s="360" t="s">
        <v>896</v>
      </c>
    </row>
    <row r="13" spans="1:16" ht="12.75">
      <c r="A13" s="234">
        <v>3</v>
      </c>
      <c r="B13" s="235" t="s">
        <v>881</v>
      </c>
      <c r="C13" s="360" t="s">
        <v>896</v>
      </c>
      <c r="D13" s="360" t="s">
        <v>896</v>
      </c>
      <c r="E13" s="360" t="s">
        <v>896</v>
      </c>
      <c r="F13" s="360" t="s">
        <v>896</v>
      </c>
      <c r="G13" s="360" t="s">
        <v>896</v>
      </c>
      <c r="H13" s="360" t="s">
        <v>896</v>
      </c>
      <c r="I13" s="360" t="s">
        <v>896</v>
      </c>
      <c r="J13" s="360" t="s">
        <v>896</v>
      </c>
      <c r="K13" s="360" t="s">
        <v>896</v>
      </c>
      <c r="L13" s="360" t="s">
        <v>896</v>
      </c>
      <c r="M13" s="360" t="s">
        <v>896</v>
      </c>
      <c r="N13" s="360" t="s">
        <v>896</v>
      </c>
      <c r="O13" s="360" t="s">
        <v>896</v>
      </c>
      <c r="P13" s="360" t="s">
        <v>896</v>
      </c>
    </row>
    <row r="14" spans="1:16" ht="12.75">
      <c r="A14" s="234">
        <v>4</v>
      </c>
      <c r="B14" s="235" t="s">
        <v>882</v>
      </c>
      <c r="C14" s="360" t="s">
        <v>896</v>
      </c>
      <c r="D14" s="360" t="s">
        <v>896</v>
      </c>
      <c r="E14" s="360" t="s">
        <v>896</v>
      </c>
      <c r="F14" s="360" t="s">
        <v>896</v>
      </c>
      <c r="G14" s="360" t="s">
        <v>896</v>
      </c>
      <c r="H14" s="360" t="s">
        <v>896</v>
      </c>
      <c r="I14" s="360" t="s">
        <v>896</v>
      </c>
      <c r="J14" s="360" t="s">
        <v>896</v>
      </c>
      <c r="K14" s="360" t="s">
        <v>896</v>
      </c>
      <c r="L14" s="360" t="s">
        <v>896</v>
      </c>
      <c r="M14" s="360" t="s">
        <v>896</v>
      </c>
      <c r="N14" s="360" t="s">
        <v>896</v>
      </c>
      <c r="O14" s="360" t="s">
        <v>896</v>
      </c>
      <c r="P14" s="360" t="s">
        <v>896</v>
      </c>
    </row>
    <row r="15" spans="1:16" ht="12.75">
      <c r="A15" s="234">
        <v>5</v>
      </c>
      <c r="B15" s="235" t="s">
        <v>883</v>
      </c>
      <c r="C15" s="360" t="s">
        <v>896</v>
      </c>
      <c r="D15" s="360" t="s">
        <v>896</v>
      </c>
      <c r="E15" s="360" t="s">
        <v>896</v>
      </c>
      <c r="F15" s="360" t="s">
        <v>896</v>
      </c>
      <c r="G15" s="360" t="s">
        <v>896</v>
      </c>
      <c r="H15" s="360" t="s">
        <v>896</v>
      </c>
      <c r="I15" s="360" t="s">
        <v>896</v>
      </c>
      <c r="J15" s="360" t="s">
        <v>896</v>
      </c>
      <c r="K15" s="360" t="s">
        <v>896</v>
      </c>
      <c r="L15" s="360" t="s">
        <v>896</v>
      </c>
      <c r="M15" s="360" t="s">
        <v>896</v>
      </c>
      <c r="N15" s="360" t="s">
        <v>896</v>
      </c>
      <c r="O15" s="360" t="s">
        <v>896</v>
      </c>
      <c r="P15" s="360" t="s">
        <v>896</v>
      </c>
    </row>
    <row r="16" spans="1:16" ht="12.75">
      <c r="A16" s="234">
        <v>6</v>
      </c>
      <c r="B16" s="235" t="s">
        <v>886</v>
      </c>
      <c r="C16" s="360" t="s">
        <v>896</v>
      </c>
      <c r="D16" s="360" t="s">
        <v>896</v>
      </c>
      <c r="E16" s="360" t="s">
        <v>896</v>
      </c>
      <c r="F16" s="360" t="s">
        <v>896</v>
      </c>
      <c r="G16" s="360" t="s">
        <v>896</v>
      </c>
      <c r="H16" s="360" t="s">
        <v>896</v>
      </c>
      <c r="I16" s="360" t="s">
        <v>896</v>
      </c>
      <c r="J16" s="360" t="s">
        <v>896</v>
      </c>
      <c r="K16" s="360" t="s">
        <v>896</v>
      </c>
      <c r="L16" s="360" t="s">
        <v>896</v>
      </c>
      <c r="M16" s="360" t="s">
        <v>896</v>
      </c>
      <c r="N16" s="360" t="s">
        <v>896</v>
      </c>
      <c r="O16" s="360" t="s">
        <v>896</v>
      </c>
      <c r="P16" s="360" t="s">
        <v>896</v>
      </c>
    </row>
    <row r="17" spans="1:16" ht="12.75">
      <c r="A17" s="234">
        <v>7</v>
      </c>
      <c r="B17" s="235" t="s">
        <v>884</v>
      </c>
      <c r="C17" s="360" t="s">
        <v>896</v>
      </c>
      <c r="D17" s="360" t="s">
        <v>896</v>
      </c>
      <c r="E17" s="360" t="s">
        <v>896</v>
      </c>
      <c r="F17" s="360" t="s">
        <v>896</v>
      </c>
      <c r="G17" s="360" t="s">
        <v>896</v>
      </c>
      <c r="H17" s="360" t="s">
        <v>896</v>
      </c>
      <c r="I17" s="360" t="s">
        <v>896</v>
      </c>
      <c r="J17" s="360" t="s">
        <v>896</v>
      </c>
      <c r="K17" s="360" t="s">
        <v>896</v>
      </c>
      <c r="L17" s="360" t="s">
        <v>896</v>
      </c>
      <c r="M17" s="360" t="s">
        <v>896</v>
      </c>
      <c r="N17" s="360" t="s">
        <v>896</v>
      </c>
      <c r="O17" s="360" t="s">
        <v>896</v>
      </c>
      <c r="P17" s="360" t="s">
        <v>896</v>
      </c>
    </row>
    <row r="18" spans="1:16" ht="12.75">
      <c r="A18" s="234">
        <v>8</v>
      </c>
      <c r="B18" s="235" t="s">
        <v>885</v>
      </c>
      <c r="C18" s="360" t="s">
        <v>896</v>
      </c>
      <c r="D18" s="360" t="s">
        <v>896</v>
      </c>
      <c r="E18" s="360" t="s">
        <v>896</v>
      </c>
      <c r="F18" s="360" t="s">
        <v>896</v>
      </c>
      <c r="G18" s="360" t="s">
        <v>896</v>
      </c>
      <c r="H18" s="360" t="s">
        <v>896</v>
      </c>
      <c r="I18" s="360" t="s">
        <v>896</v>
      </c>
      <c r="J18" s="360" t="s">
        <v>896</v>
      </c>
      <c r="K18" s="360" t="s">
        <v>896</v>
      </c>
      <c r="L18" s="360" t="s">
        <v>896</v>
      </c>
      <c r="M18" s="360" t="s">
        <v>896</v>
      </c>
      <c r="N18" s="360" t="s">
        <v>896</v>
      </c>
      <c r="O18" s="360" t="s">
        <v>896</v>
      </c>
      <c r="P18" s="360" t="s">
        <v>896</v>
      </c>
    </row>
    <row r="19" spans="1:16" ht="12.75">
      <c r="A19" s="236" t="s">
        <v>7</v>
      </c>
      <c r="B19" s="364" t="s">
        <v>16</v>
      </c>
      <c r="C19" s="360" t="s">
        <v>896</v>
      </c>
      <c r="D19" s="360" t="s">
        <v>896</v>
      </c>
      <c r="E19" s="360" t="s">
        <v>896</v>
      </c>
      <c r="F19" s="360" t="s">
        <v>896</v>
      </c>
      <c r="G19" s="360" t="s">
        <v>896</v>
      </c>
      <c r="H19" s="360" t="s">
        <v>896</v>
      </c>
      <c r="I19" s="360" t="s">
        <v>896</v>
      </c>
      <c r="J19" s="360" t="s">
        <v>896</v>
      </c>
      <c r="K19" s="360" t="s">
        <v>896</v>
      </c>
      <c r="L19" s="360" t="s">
        <v>896</v>
      </c>
      <c r="M19" s="360" t="s">
        <v>896</v>
      </c>
      <c r="N19" s="360" t="s">
        <v>896</v>
      </c>
      <c r="O19" s="360" t="s">
        <v>896</v>
      </c>
      <c r="P19" s="360" t="s">
        <v>896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6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O26" s="295" t="s">
        <v>890</v>
      </c>
      <c r="P26" s="14"/>
    </row>
    <row r="27" spans="15:16" ht="12.75">
      <c r="O27" s="295" t="s">
        <v>891</v>
      </c>
      <c r="P27" s="14"/>
    </row>
    <row r="28" spans="15:16" ht="12.75">
      <c r="O28" s="295" t="s">
        <v>892</v>
      </c>
      <c r="P28" s="14"/>
    </row>
    <row r="29" spans="14:16" ht="12.75">
      <c r="N29" s="28" t="s">
        <v>82</v>
      </c>
      <c r="P29" s="14"/>
    </row>
    <row r="31" spans="1:14" ht="12.75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</row>
  </sheetData>
  <sheetProtection/>
  <mergeCells count="16">
    <mergeCell ref="A31:N31"/>
    <mergeCell ref="C8:C9"/>
    <mergeCell ref="A7:B7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28125" style="160" customWidth="1"/>
    <col min="2" max="2" width="26.00390625" style="160" customWidth="1"/>
    <col min="3" max="5" width="8.28125" style="160" customWidth="1"/>
    <col min="6" max="6" width="16.00390625" style="160" customWidth="1"/>
    <col min="7" max="8" width="10.7109375" style="160" customWidth="1"/>
    <col min="9" max="9" width="7.7109375" style="160" bestFit="1" customWidth="1"/>
    <col min="10" max="10" width="12.00390625" style="160" bestFit="1" customWidth="1"/>
    <col min="11" max="13" width="9.140625" style="160" customWidth="1"/>
    <col min="14" max="14" width="11.57421875" style="160" bestFit="1" customWidth="1"/>
    <col min="15" max="17" width="9.140625" style="160" customWidth="1"/>
    <col min="18" max="18" width="12.00390625" style="160" bestFit="1" customWidth="1"/>
    <col min="19" max="21" width="8.8515625" style="160" customWidth="1"/>
    <col min="22" max="22" width="16.8515625" style="160" bestFit="1" customWidth="1"/>
    <col min="23" max="16384" width="9.140625" style="160" customWidth="1"/>
  </cols>
  <sheetData>
    <row r="1" ht="15">
      <c r="V1" s="161" t="s">
        <v>539</v>
      </c>
    </row>
    <row r="2" spans="1:22" ht="15.75">
      <c r="A2" s="580" t="s">
        <v>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</row>
    <row r="3" spans="1:24" ht="20.25">
      <c r="A3" s="581" t="s">
        <v>698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113"/>
      <c r="X3" s="113"/>
    </row>
    <row r="4" spans="3:22" ht="18"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2:22" ht="15.75">
      <c r="B5" s="592" t="s">
        <v>839</v>
      </c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79"/>
      <c r="U5" s="593" t="s">
        <v>246</v>
      </c>
      <c r="V5" s="594"/>
    </row>
    <row r="6" spans="11:18" ht="15">
      <c r="K6" s="78"/>
      <c r="L6" s="78"/>
      <c r="M6" s="78"/>
      <c r="N6" s="78"/>
      <c r="O6" s="78"/>
      <c r="P6" s="78"/>
      <c r="Q6" s="78"/>
      <c r="R6" s="78"/>
    </row>
    <row r="7" spans="1:22" ht="12.75">
      <c r="A7" s="595" t="s">
        <v>887</v>
      </c>
      <c r="B7" s="595"/>
      <c r="O7" s="596" t="s">
        <v>773</v>
      </c>
      <c r="P7" s="596"/>
      <c r="Q7" s="596"/>
      <c r="R7" s="596"/>
      <c r="S7" s="596"/>
      <c r="T7" s="596"/>
      <c r="U7" s="596"/>
      <c r="V7" s="596"/>
    </row>
    <row r="8" spans="1:22" ht="35.25" customHeight="1">
      <c r="A8" s="591" t="s">
        <v>2</v>
      </c>
      <c r="B8" s="591" t="s">
        <v>143</v>
      </c>
      <c r="C8" s="597" t="s">
        <v>144</v>
      </c>
      <c r="D8" s="597"/>
      <c r="E8" s="597"/>
      <c r="F8" s="597" t="s">
        <v>145</v>
      </c>
      <c r="G8" s="591" t="s">
        <v>175</v>
      </c>
      <c r="H8" s="591"/>
      <c r="I8" s="591"/>
      <c r="J8" s="591"/>
      <c r="K8" s="591"/>
      <c r="L8" s="591"/>
      <c r="M8" s="591"/>
      <c r="N8" s="591"/>
      <c r="O8" s="591" t="s">
        <v>176</v>
      </c>
      <c r="P8" s="591"/>
      <c r="Q8" s="591"/>
      <c r="R8" s="591"/>
      <c r="S8" s="591"/>
      <c r="T8" s="591"/>
      <c r="U8" s="591"/>
      <c r="V8" s="591"/>
    </row>
    <row r="9" spans="1:22" ht="15">
      <c r="A9" s="591"/>
      <c r="B9" s="591"/>
      <c r="C9" s="597" t="s">
        <v>247</v>
      </c>
      <c r="D9" s="597" t="s">
        <v>41</v>
      </c>
      <c r="E9" s="597" t="s">
        <v>42</v>
      </c>
      <c r="F9" s="597"/>
      <c r="G9" s="591" t="s">
        <v>177</v>
      </c>
      <c r="H9" s="591"/>
      <c r="I9" s="591"/>
      <c r="J9" s="591"/>
      <c r="K9" s="591" t="s">
        <v>161</v>
      </c>
      <c r="L9" s="591"/>
      <c r="M9" s="591"/>
      <c r="N9" s="591"/>
      <c r="O9" s="591" t="s">
        <v>146</v>
      </c>
      <c r="P9" s="591"/>
      <c r="Q9" s="591"/>
      <c r="R9" s="591"/>
      <c r="S9" s="591" t="s">
        <v>160</v>
      </c>
      <c r="T9" s="591"/>
      <c r="U9" s="591"/>
      <c r="V9" s="591"/>
    </row>
    <row r="10" spans="1:22" ht="12.75">
      <c r="A10" s="591"/>
      <c r="B10" s="591"/>
      <c r="C10" s="597"/>
      <c r="D10" s="597"/>
      <c r="E10" s="597"/>
      <c r="F10" s="597"/>
      <c r="G10" s="598" t="s">
        <v>147</v>
      </c>
      <c r="H10" s="599"/>
      <c r="I10" s="600"/>
      <c r="J10" s="582" t="s">
        <v>148</v>
      </c>
      <c r="K10" s="585" t="s">
        <v>147</v>
      </c>
      <c r="L10" s="586"/>
      <c r="M10" s="587"/>
      <c r="N10" s="582" t="s">
        <v>148</v>
      </c>
      <c r="O10" s="585" t="s">
        <v>147</v>
      </c>
      <c r="P10" s="586"/>
      <c r="Q10" s="587"/>
      <c r="R10" s="582" t="s">
        <v>148</v>
      </c>
      <c r="S10" s="585" t="s">
        <v>147</v>
      </c>
      <c r="T10" s="586"/>
      <c r="U10" s="587"/>
      <c r="V10" s="582" t="s">
        <v>148</v>
      </c>
    </row>
    <row r="11" spans="1:22" ht="15" customHeight="1">
      <c r="A11" s="591"/>
      <c r="B11" s="591"/>
      <c r="C11" s="597"/>
      <c r="D11" s="597"/>
      <c r="E11" s="597"/>
      <c r="F11" s="597"/>
      <c r="G11" s="601"/>
      <c r="H11" s="602"/>
      <c r="I11" s="603"/>
      <c r="J11" s="583"/>
      <c r="K11" s="588"/>
      <c r="L11" s="589"/>
      <c r="M11" s="590"/>
      <c r="N11" s="583"/>
      <c r="O11" s="588"/>
      <c r="P11" s="589"/>
      <c r="Q11" s="590"/>
      <c r="R11" s="583"/>
      <c r="S11" s="588"/>
      <c r="T11" s="589"/>
      <c r="U11" s="590"/>
      <c r="V11" s="583"/>
    </row>
    <row r="12" spans="1:22" ht="15">
      <c r="A12" s="591"/>
      <c r="B12" s="591"/>
      <c r="C12" s="597"/>
      <c r="D12" s="597"/>
      <c r="E12" s="597"/>
      <c r="F12" s="597"/>
      <c r="G12" s="164" t="s">
        <v>247</v>
      </c>
      <c r="H12" s="164" t="s">
        <v>41</v>
      </c>
      <c r="I12" s="165" t="s">
        <v>42</v>
      </c>
      <c r="J12" s="584"/>
      <c r="K12" s="163" t="s">
        <v>247</v>
      </c>
      <c r="L12" s="163" t="s">
        <v>41</v>
      </c>
      <c r="M12" s="163" t="s">
        <v>42</v>
      </c>
      <c r="N12" s="584"/>
      <c r="O12" s="163" t="s">
        <v>247</v>
      </c>
      <c r="P12" s="163" t="s">
        <v>41</v>
      </c>
      <c r="Q12" s="163" t="s">
        <v>42</v>
      </c>
      <c r="R12" s="584"/>
      <c r="S12" s="163" t="s">
        <v>247</v>
      </c>
      <c r="T12" s="163" t="s">
        <v>41</v>
      </c>
      <c r="U12" s="163" t="s">
        <v>42</v>
      </c>
      <c r="V12" s="584"/>
    </row>
    <row r="13" spans="1:22" ht="15">
      <c r="A13" s="163">
        <v>1</v>
      </c>
      <c r="B13" s="163">
        <v>2</v>
      </c>
      <c r="C13" s="163">
        <v>3</v>
      </c>
      <c r="D13" s="163">
        <v>4</v>
      </c>
      <c r="E13" s="163">
        <v>5</v>
      </c>
      <c r="F13" s="163">
        <v>6</v>
      </c>
      <c r="G13" s="163">
        <v>7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>
        <v>17</v>
      </c>
      <c r="R13" s="163">
        <v>18</v>
      </c>
      <c r="S13" s="163">
        <v>19</v>
      </c>
      <c r="T13" s="163">
        <v>20</v>
      </c>
      <c r="U13" s="163">
        <v>21</v>
      </c>
      <c r="V13" s="163">
        <v>22</v>
      </c>
    </row>
    <row r="14" spans="1:22" ht="15">
      <c r="A14" s="604" t="s">
        <v>207</v>
      </c>
      <c r="B14" s="605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1:22" ht="15">
      <c r="A15" s="163">
        <v>1</v>
      </c>
      <c r="B15" s="166" t="s">
        <v>206</v>
      </c>
      <c r="C15" s="167"/>
      <c r="D15" s="167"/>
      <c r="E15" s="167">
        <v>472.71</v>
      </c>
      <c r="F15" s="167" t="s">
        <v>939</v>
      </c>
      <c r="G15" s="167"/>
      <c r="H15" s="167"/>
      <c r="I15" s="167">
        <v>472.71</v>
      </c>
      <c r="J15" s="167" t="s">
        <v>942</v>
      </c>
      <c r="K15" s="167"/>
      <c r="L15" s="167"/>
      <c r="M15" s="167">
        <v>469.55</v>
      </c>
      <c r="N15" s="167" t="s">
        <v>929</v>
      </c>
      <c r="O15" s="167"/>
      <c r="P15" s="167"/>
      <c r="Q15" s="167">
        <v>469.55</v>
      </c>
      <c r="R15" s="167" t="s">
        <v>932</v>
      </c>
      <c r="S15" s="167"/>
      <c r="T15" s="167"/>
      <c r="U15" s="167">
        <v>469.55</v>
      </c>
      <c r="V15" s="167" t="s">
        <v>935</v>
      </c>
    </row>
    <row r="16" spans="1:22" ht="15">
      <c r="A16" s="163">
        <v>2</v>
      </c>
      <c r="B16" s="166" t="s">
        <v>149</v>
      </c>
      <c r="C16" s="167"/>
      <c r="D16" s="167"/>
      <c r="E16" s="167">
        <v>517.16</v>
      </c>
      <c r="F16" s="167" t="s">
        <v>940</v>
      </c>
      <c r="G16" s="167"/>
      <c r="H16" s="167"/>
      <c r="I16" s="167">
        <v>517.16</v>
      </c>
      <c r="J16" s="167" t="s">
        <v>927</v>
      </c>
      <c r="K16" s="167"/>
      <c r="L16" s="167"/>
      <c r="M16" s="167">
        <v>458.69</v>
      </c>
      <c r="N16" s="167" t="s">
        <v>930</v>
      </c>
      <c r="O16" s="167"/>
      <c r="P16" s="167"/>
      <c r="Q16" s="167">
        <v>458.69</v>
      </c>
      <c r="R16" s="167" t="s">
        <v>933</v>
      </c>
      <c r="S16" s="167"/>
      <c r="T16" s="167"/>
      <c r="U16" s="167">
        <v>458.69</v>
      </c>
      <c r="V16" s="167" t="s">
        <v>936</v>
      </c>
    </row>
    <row r="17" spans="1:22" ht="15">
      <c r="A17" s="163">
        <v>3</v>
      </c>
      <c r="B17" s="166" t="s">
        <v>150</v>
      </c>
      <c r="C17" s="167"/>
      <c r="D17" s="167"/>
      <c r="E17" s="167">
        <v>817.46</v>
      </c>
      <c r="F17" s="167" t="s">
        <v>926</v>
      </c>
      <c r="G17" s="167"/>
      <c r="H17" s="167"/>
      <c r="I17" s="167">
        <v>817.46</v>
      </c>
      <c r="J17" s="167" t="s">
        <v>928</v>
      </c>
      <c r="K17" s="167"/>
      <c r="L17" s="167"/>
      <c r="M17" s="167">
        <v>637.15</v>
      </c>
      <c r="N17" s="167" t="s">
        <v>931</v>
      </c>
      <c r="O17" s="167"/>
      <c r="P17" s="167"/>
      <c r="Q17" s="167">
        <v>637.15</v>
      </c>
      <c r="R17" s="167" t="s">
        <v>934</v>
      </c>
      <c r="S17" s="167"/>
      <c r="T17" s="167"/>
      <c r="U17" s="167">
        <v>637.15</v>
      </c>
      <c r="V17" s="167" t="s">
        <v>937</v>
      </c>
    </row>
    <row r="18" spans="1:22" ht="15">
      <c r="A18" s="604" t="s">
        <v>208</v>
      </c>
      <c r="B18" s="605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ht="15">
      <c r="A19" s="163">
        <v>4</v>
      </c>
      <c r="B19" s="166" t="s">
        <v>197</v>
      </c>
      <c r="C19" s="167"/>
      <c r="D19" s="167"/>
      <c r="E19" s="167">
        <v>81.9</v>
      </c>
      <c r="F19" s="167" t="s">
        <v>941</v>
      </c>
      <c r="G19" s="167"/>
      <c r="H19" s="167"/>
      <c r="I19" s="167">
        <v>81.9</v>
      </c>
      <c r="J19" s="167" t="s">
        <v>938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1:22" ht="15">
      <c r="A20" s="163">
        <v>5</v>
      </c>
      <c r="B20" s="166" t="s">
        <v>128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3" spans="1:22" ht="14.25">
      <c r="A23" s="606" t="s">
        <v>162</v>
      </c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</row>
    <row r="24" spans="1:22" ht="14.2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1:22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1:22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</row>
    <row r="27" spans="1:22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</row>
    <row r="28" spans="1:22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</row>
    <row r="29" spans="1:18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ht="12.75">
      <c r="A30" t="s">
        <v>19</v>
      </c>
    </row>
    <row r="31" ht="12.75">
      <c r="T31" s="295" t="s">
        <v>890</v>
      </c>
    </row>
    <row r="32" ht="12.75">
      <c r="T32" s="295" t="s">
        <v>891</v>
      </c>
    </row>
    <row r="33" ht="12.75">
      <c r="T33" s="295" t="s">
        <v>892</v>
      </c>
    </row>
    <row r="34" ht="12.75">
      <c r="S34" s="13" t="s">
        <v>82</v>
      </c>
    </row>
  </sheetData>
  <sheetProtection/>
  <mergeCells count="30">
    <mergeCell ref="A14:B14"/>
    <mergeCell ref="A18:B18"/>
    <mergeCell ref="A23:V23"/>
    <mergeCell ref="J10:J12"/>
    <mergeCell ref="K10:M11"/>
    <mergeCell ref="N10:N12"/>
    <mergeCell ref="C9:C12"/>
    <mergeCell ref="D9:D12"/>
    <mergeCell ref="E9:E12"/>
    <mergeCell ref="G9:J9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A2:V2"/>
    <mergeCell ref="A3:V3"/>
    <mergeCell ref="V10:V12"/>
    <mergeCell ref="S10:U11"/>
    <mergeCell ref="K9:N9"/>
    <mergeCell ref="O9:R9"/>
    <mergeCell ref="S9:V9"/>
    <mergeCell ref="R10:R12"/>
    <mergeCell ref="O10:Q11"/>
    <mergeCell ref="B5:S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56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12.8515625" style="232" customWidth="1"/>
    <col min="5" max="5" width="8.7109375" style="222" customWidth="1"/>
    <col min="6" max="7" width="8.00390625" style="222" customWidth="1"/>
    <col min="8" max="10" width="8.140625" style="222" customWidth="1"/>
    <col min="11" max="11" width="8.421875" style="222" customWidth="1"/>
    <col min="12" max="12" width="8.140625" style="222" customWidth="1"/>
    <col min="13" max="13" width="11.28125" style="222" customWidth="1"/>
    <col min="14" max="14" width="11.8515625" style="222" customWidth="1"/>
    <col min="15" max="15" width="9.140625" style="232" customWidth="1"/>
    <col min="16" max="16" width="12.00390625" style="232" customWidth="1"/>
    <col min="17" max="16384" width="9.140625" style="222" customWidth="1"/>
  </cols>
  <sheetData>
    <row r="1" spans="4:14" ht="12.75" customHeight="1">
      <c r="D1" s="766"/>
      <c r="E1" s="766"/>
      <c r="F1" s="232"/>
      <c r="G1" s="232"/>
      <c r="H1" s="232"/>
      <c r="I1" s="232"/>
      <c r="J1" s="232"/>
      <c r="K1" s="232"/>
      <c r="L1" s="232"/>
      <c r="M1" s="768" t="s">
        <v>656</v>
      </c>
      <c r="N1" s="768"/>
    </row>
    <row r="2" spans="1:14" ht="15.7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</row>
    <row r="3" spans="1:14" ht="18">
      <c r="A3" s="765" t="s">
        <v>698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1:14" ht="9.75" customHeight="1">
      <c r="A4" s="779" t="s">
        <v>708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</row>
    <row r="5" spans="1:16" s="223" customFormat="1" ht="18.7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271"/>
      <c r="P5" s="271"/>
    </row>
    <row r="6" spans="1:14" ht="12.75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</row>
    <row r="7" spans="1:14" ht="12.75">
      <c r="A7" s="774" t="s">
        <v>888</v>
      </c>
      <c r="B7" s="774"/>
      <c r="D7" s="257"/>
      <c r="E7" s="232"/>
      <c r="F7" s="232"/>
      <c r="G7" s="232"/>
      <c r="H7" s="770"/>
      <c r="I7" s="770"/>
      <c r="J7" s="770"/>
      <c r="K7" s="770"/>
      <c r="L7" s="770"/>
      <c r="M7" s="770"/>
      <c r="N7" s="770"/>
    </row>
    <row r="8" spans="1:16" ht="46.5" customHeight="1">
      <c r="A8" s="713" t="s">
        <v>2</v>
      </c>
      <c r="B8" s="713" t="s">
        <v>3</v>
      </c>
      <c r="C8" s="777" t="s">
        <v>485</v>
      </c>
      <c r="D8" s="775" t="s">
        <v>83</v>
      </c>
      <c r="E8" s="771" t="s">
        <v>84</v>
      </c>
      <c r="F8" s="772"/>
      <c r="G8" s="772"/>
      <c r="H8" s="773"/>
      <c r="I8" s="713" t="s">
        <v>650</v>
      </c>
      <c r="J8" s="713"/>
      <c r="K8" s="713"/>
      <c r="L8" s="713"/>
      <c r="M8" s="713"/>
      <c r="N8" s="713"/>
      <c r="O8" s="713" t="s">
        <v>847</v>
      </c>
      <c r="P8" s="713"/>
    </row>
    <row r="9" spans="1:16" ht="44.25" customHeight="1">
      <c r="A9" s="713"/>
      <c r="B9" s="713"/>
      <c r="C9" s="778"/>
      <c r="D9" s="776"/>
      <c r="E9" s="355" t="s">
        <v>88</v>
      </c>
      <c r="F9" s="355" t="s">
        <v>18</v>
      </c>
      <c r="G9" s="355" t="s">
        <v>40</v>
      </c>
      <c r="H9" s="355" t="s">
        <v>685</v>
      </c>
      <c r="I9" s="355" t="s">
        <v>16</v>
      </c>
      <c r="J9" s="355" t="s">
        <v>651</v>
      </c>
      <c r="K9" s="355" t="s">
        <v>652</v>
      </c>
      <c r="L9" s="355" t="s">
        <v>653</v>
      </c>
      <c r="M9" s="355" t="s">
        <v>654</v>
      </c>
      <c r="N9" s="355" t="s">
        <v>655</v>
      </c>
      <c r="O9" s="355" t="s">
        <v>860</v>
      </c>
      <c r="P9" s="355" t="s">
        <v>858</v>
      </c>
    </row>
    <row r="10" spans="1:16" s="273" customFormat="1" ht="12.75">
      <c r="A10" s="357">
        <v>1</v>
      </c>
      <c r="B10" s="357">
        <v>2</v>
      </c>
      <c r="C10" s="357">
        <v>3</v>
      </c>
      <c r="D10" s="357">
        <v>8</v>
      </c>
      <c r="E10" s="357">
        <v>9</v>
      </c>
      <c r="F10" s="357">
        <v>10</v>
      </c>
      <c r="G10" s="357">
        <v>11</v>
      </c>
      <c r="H10" s="357">
        <v>12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</row>
    <row r="11" spans="1:16" ht="12.75">
      <c r="A11" s="234">
        <v>1</v>
      </c>
      <c r="B11" s="235" t="s">
        <v>879</v>
      </c>
      <c r="C11" s="360" t="s">
        <v>896</v>
      </c>
      <c r="D11" s="360" t="s">
        <v>896</v>
      </c>
      <c r="E11" s="360" t="s">
        <v>896</v>
      </c>
      <c r="F11" s="360" t="s">
        <v>896</v>
      </c>
      <c r="G11" s="360" t="s">
        <v>896</v>
      </c>
      <c r="H11" s="360" t="s">
        <v>896</v>
      </c>
      <c r="I11" s="360" t="s">
        <v>896</v>
      </c>
      <c r="J11" s="360" t="s">
        <v>896</v>
      </c>
      <c r="K11" s="360" t="s">
        <v>896</v>
      </c>
      <c r="L11" s="360" t="s">
        <v>896</v>
      </c>
      <c r="M11" s="360" t="s">
        <v>896</v>
      </c>
      <c r="N11" s="360" t="s">
        <v>896</v>
      </c>
      <c r="O11" s="360" t="s">
        <v>896</v>
      </c>
      <c r="P11" s="360" t="s">
        <v>896</v>
      </c>
    </row>
    <row r="12" spans="1:16" ht="12.75">
      <c r="A12" s="234">
        <v>2</v>
      </c>
      <c r="B12" s="235" t="s">
        <v>880</v>
      </c>
      <c r="C12" s="360" t="s">
        <v>896</v>
      </c>
      <c r="D12" s="360" t="s">
        <v>896</v>
      </c>
      <c r="E12" s="360" t="s">
        <v>896</v>
      </c>
      <c r="F12" s="360" t="s">
        <v>896</v>
      </c>
      <c r="G12" s="360" t="s">
        <v>896</v>
      </c>
      <c r="H12" s="360" t="s">
        <v>896</v>
      </c>
      <c r="I12" s="360" t="s">
        <v>896</v>
      </c>
      <c r="J12" s="360" t="s">
        <v>896</v>
      </c>
      <c r="K12" s="360" t="s">
        <v>896</v>
      </c>
      <c r="L12" s="360" t="s">
        <v>896</v>
      </c>
      <c r="M12" s="360" t="s">
        <v>896</v>
      </c>
      <c r="N12" s="360" t="s">
        <v>896</v>
      </c>
      <c r="O12" s="360" t="s">
        <v>896</v>
      </c>
      <c r="P12" s="360" t="s">
        <v>896</v>
      </c>
    </row>
    <row r="13" spans="1:16" ht="12.75">
      <c r="A13" s="234">
        <v>3</v>
      </c>
      <c r="B13" s="235" t="s">
        <v>881</v>
      </c>
      <c r="C13" s="360" t="s">
        <v>896</v>
      </c>
      <c r="D13" s="360" t="s">
        <v>896</v>
      </c>
      <c r="E13" s="360" t="s">
        <v>896</v>
      </c>
      <c r="F13" s="360" t="s">
        <v>896</v>
      </c>
      <c r="G13" s="360" t="s">
        <v>896</v>
      </c>
      <c r="H13" s="360" t="s">
        <v>896</v>
      </c>
      <c r="I13" s="360" t="s">
        <v>896</v>
      </c>
      <c r="J13" s="360" t="s">
        <v>896</v>
      </c>
      <c r="K13" s="360" t="s">
        <v>896</v>
      </c>
      <c r="L13" s="360" t="s">
        <v>896</v>
      </c>
      <c r="M13" s="360" t="s">
        <v>896</v>
      </c>
      <c r="N13" s="360" t="s">
        <v>896</v>
      </c>
      <c r="O13" s="360" t="s">
        <v>896</v>
      </c>
      <c r="P13" s="360" t="s">
        <v>896</v>
      </c>
    </row>
    <row r="14" spans="1:16" ht="12.75">
      <c r="A14" s="234">
        <v>4</v>
      </c>
      <c r="B14" s="235" t="s">
        <v>882</v>
      </c>
      <c r="C14" s="360" t="s">
        <v>896</v>
      </c>
      <c r="D14" s="360" t="s">
        <v>896</v>
      </c>
      <c r="E14" s="360" t="s">
        <v>896</v>
      </c>
      <c r="F14" s="360" t="s">
        <v>896</v>
      </c>
      <c r="G14" s="360" t="s">
        <v>896</v>
      </c>
      <c r="H14" s="360" t="s">
        <v>896</v>
      </c>
      <c r="I14" s="360" t="s">
        <v>896</v>
      </c>
      <c r="J14" s="360" t="s">
        <v>896</v>
      </c>
      <c r="K14" s="360" t="s">
        <v>896</v>
      </c>
      <c r="L14" s="360" t="s">
        <v>896</v>
      </c>
      <c r="M14" s="360" t="s">
        <v>896</v>
      </c>
      <c r="N14" s="360" t="s">
        <v>896</v>
      </c>
      <c r="O14" s="360" t="s">
        <v>896</v>
      </c>
      <c r="P14" s="360" t="s">
        <v>896</v>
      </c>
    </row>
    <row r="15" spans="1:16" ht="12.75">
      <c r="A15" s="234">
        <v>5</v>
      </c>
      <c r="B15" s="235" t="s">
        <v>883</v>
      </c>
      <c r="C15" s="360" t="s">
        <v>896</v>
      </c>
      <c r="D15" s="360" t="s">
        <v>896</v>
      </c>
      <c r="E15" s="360" t="s">
        <v>896</v>
      </c>
      <c r="F15" s="360" t="s">
        <v>896</v>
      </c>
      <c r="G15" s="360" t="s">
        <v>896</v>
      </c>
      <c r="H15" s="360" t="s">
        <v>896</v>
      </c>
      <c r="I15" s="360" t="s">
        <v>896</v>
      </c>
      <c r="J15" s="360" t="s">
        <v>896</v>
      </c>
      <c r="K15" s="360" t="s">
        <v>896</v>
      </c>
      <c r="L15" s="360" t="s">
        <v>896</v>
      </c>
      <c r="M15" s="360" t="s">
        <v>896</v>
      </c>
      <c r="N15" s="360" t="s">
        <v>896</v>
      </c>
      <c r="O15" s="360" t="s">
        <v>896</v>
      </c>
      <c r="P15" s="360" t="s">
        <v>896</v>
      </c>
    </row>
    <row r="16" spans="1:16" ht="12.75">
      <c r="A16" s="234">
        <v>6</v>
      </c>
      <c r="B16" s="235" t="s">
        <v>886</v>
      </c>
      <c r="C16" s="360" t="s">
        <v>896</v>
      </c>
      <c r="D16" s="360" t="s">
        <v>896</v>
      </c>
      <c r="E16" s="360" t="s">
        <v>896</v>
      </c>
      <c r="F16" s="360" t="s">
        <v>896</v>
      </c>
      <c r="G16" s="360" t="s">
        <v>896</v>
      </c>
      <c r="H16" s="360" t="s">
        <v>896</v>
      </c>
      <c r="I16" s="360" t="s">
        <v>896</v>
      </c>
      <c r="J16" s="360" t="s">
        <v>896</v>
      </c>
      <c r="K16" s="360" t="s">
        <v>896</v>
      </c>
      <c r="L16" s="360" t="s">
        <v>896</v>
      </c>
      <c r="M16" s="360" t="s">
        <v>896</v>
      </c>
      <c r="N16" s="360" t="s">
        <v>896</v>
      </c>
      <c r="O16" s="360" t="s">
        <v>896</v>
      </c>
      <c r="P16" s="360" t="s">
        <v>896</v>
      </c>
    </row>
    <row r="17" spans="1:16" ht="12.75">
      <c r="A17" s="234">
        <v>7</v>
      </c>
      <c r="B17" s="235" t="s">
        <v>884</v>
      </c>
      <c r="C17" s="360" t="s">
        <v>896</v>
      </c>
      <c r="D17" s="360" t="s">
        <v>896</v>
      </c>
      <c r="E17" s="360" t="s">
        <v>896</v>
      </c>
      <c r="F17" s="360" t="s">
        <v>896</v>
      </c>
      <c r="G17" s="360" t="s">
        <v>896</v>
      </c>
      <c r="H17" s="360" t="s">
        <v>896</v>
      </c>
      <c r="I17" s="360" t="s">
        <v>896</v>
      </c>
      <c r="J17" s="360" t="s">
        <v>896</v>
      </c>
      <c r="K17" s="360" t="s">
        <v>896</v>
      </c>
      <c r="L17" s="360" t="s">
        <v>896</v>
      </c>
      <c r="M17" s="360" t="s">
        <v>896</v>
      </c>
      <c r="N17" s="360" t="s">
        <v>896</v>
      </c>
      <c r="O17" s="360" t="s">
        <v>896</v>
      </c>
      <c r="P17" s="360" t="s">
        <v>896</v>
      </c>
    </row>
    <row r="18" spans="1:16" ht="12.75">
      <c r="A18" s="234">
        <v>8</v>
      </c>
      <c r="B18" s="235" t="s">
        <v>885</v>
      </c>
      <c r="C18" s="360" t="s">
        <v>896</v>
      </c>
      <c r="D18" s="360" t="s">
        <v>896</v>
      </c>
      <c r="E18" s="360" t="s">
        <v>896</v>
      </c>
      <c r="F18" s="360" t="s">
        <v>896</v>
      </c>
      <c r="G18" s="360" t="s">
        <v>896</v>
      </c>
      <c r="H18" s="360" t="s">
        <v>896</v>
      </c>
      <c r="I18" s="360" t="s">
        <v>896</v>
      </c>
      <c r="J18" s="360" t="s">
        <v>896</v>
      </c>
      <c r="K18" s="360" t="s">
        <v>896</v>
      </c>
      <c r="L18" s="360" t="s">
        <v>896</v>
      </c>
      <c r="M18" s="360" t="s">
        <v>896</v>
      </c>
      <c r="N18" s="360" t="s">
        <v>896</v>
      </c>
      <c r="O18" s="360" t="s">
        <v>896</v>
      </c>
      <c r="P18" s="360" t="s">
        <v>896</v>
      </c>
    </row>
    <row r="19" spans="1:16" ht="12.75">
      <c r="A19" s="236" t="s">
        <v>7</v>
      </c>
      <c r="B19" s="364" t="s">
        <v>16</v>
      </c>
      <c r="C19" s="360" t="s">
        <v>896</v>
      </c>
      <c r="D19" s="360" t="s">
        <v>896</v>
      </c>
      <c r="E19" s="360" t="s">
        <v>896</v>
      </c>
      <c r="F19" s="360" t="s">
        <v>896</v>
      </c>
      <c r="G19" s="360" t="s">
        <v>896</v>
      </c>
      <c r="H19" s="360" t="s">
        <v>896</v>
      </c>
      <c r="I19" s="360" t="s">
        <v>896</v>
      </c>
      <c r="J19" s="360" t="s">
        <v>896</v>
      </c>
      <c r="K19" s="360" t="s">
        <v>896</v>
      </c>
      <c r="L19" s="360" t="s">
        <v>896</v>
      </c>
      <c r="M19" s="360" t="s">
        <v>896</v>
      </c>
      <c r="N19" s="360" t="s">
        <v>896</v>
      </c>
      <c r="O19" s="360" t="s">
        <v>896</v>
      </c>
      <c r="P19" s="360" t="s">
        <v>896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5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295" t="s">
        <v>890</v>
      </c>
      <c r="O26" s="14"/>
    </row>
    <row r="27" spans="14:15" ht="12.75">
      <c r="N27" s="295" t="s">
        <v>891</v>
      </c>
      <c r="O27" s="14"/>
    </row>
    <row r="28" spans="14:15" ht="12.75">
      <c r="N28" s="295" t="s">
        <v>892</v>
      </c>
      <c r="O28" s="14"/>
    </row>
    <row r="29" spans="13:15" ht="12.75">
      <c r="M29" s="28" t="s">
        <v>82</v>
      </c>
      <c r="O29" s="14"/>
    </row>
    <row r="30" spans="9:11" s="175" customFormat="1" ht="12.75">
      <c r="I30" s="180"/>
      <c r="J30" s="180"/>
      <c r="K30" s="180"/>
    </row>
    <row r="31" spans="1:14" ht="12.75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</row>
    <row r="34" ht="12.75">
      <c r="L34" s="180"/>
    </row>
  </sheetData>
  <sheetProtection/>
  <mergeCells count="16">
    <mergeCell ref="A31:N31"/>
    <mergeCell ref="C8:C9"/>
    <mergeCell ref="A7:B7"/>
    <mergeCell ref="H7:N7"/>
    <mergeCell ref="A8:A9"/>
    <mergeCell ref="B8:B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232" customWidth="1"/>
    <col min="2" max="2" width="8.8515625" style="232" customWidth="1"/>
    <col min="3" max="3" width="10.28125" style="232" customWidth="1"/>
    <col min="4" max="4" width="12.8515625" style="232" customWidth="1"/>
    <col min="5" max="5" width="8.7109375" style="222" customWidth="1"/>
    <col min="6" max="7" width="8.00390625" style="222" customWidth="1"/>
    <col min="8" max="10" width="8.140625" style="222" customWidth="1"/>
    <col min="11" max="11" width="8.421875" style="222" customWidth="1"/>
    <col min="12" max="12" width="8.140625" style="222" customWidth="1"/>
    <col min="13" max="13" width="11.28125" style="222" customWidth="1"/>
    <col min="14" max="14" width="11.8515625" style="222" customWidth="1"/>
    <col min="15" max="15" width="9.140625" style="232" customWidth="1"/>
    <col min="16" max="16" width="13.00390625" style="232" customWidth="1"/>
    <col min="17" max="16384" width="9.140625" style="222" customWidth="1"/>
  </cols>
  <sheetData>
    <row r="1" spans="4:14" ht="12.75" customHeight="1">
      <c r="D1" s="766"/>
      <c r="E1" s="766"/>
      <c r="F1" s="232"/>
      <c r="G1" s="232"/>
      <c r="H1" s="232"/>
      <c r="I1" s="232"/>
      <c r="J1" s="232"/>
      <c r="K1" s="232"/>
      <c r="L1" s="232"/>
      <c r="M1" s="768" t="s">
        <v>669</v>
      </c>
      <c r="N1" s="768"/>
    </row>
    <row r="2" spans="1:14" ht="15.75">
      <c r="A2" s="764" t="s">
        <v>0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</row>
    <row r="3" spans="1:14" ht="18">
      <c r="A3" s="765" t="s">
        <v>698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1:14" ht="9.75" customHeight="1">
      <c r="A4" s="779" t="s">
        <v>709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</row>
    <row r="5" spans="1:16" s="223" customFormat="1" ht="18.7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271"/>
      <c r="P5" s="271"/>
    </row>
    <row r="6" spans="1:14" ht="12.75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</row>
    <row r="7" spans="1:14" ht="12.75">
      <c r="A7" s="492" t="s">
        <v>888</v>
      </c>
      <c r="B7" s="492"/>
      <c r="D7" s="257"/>
      <c r="E7" s="232"/>
      <c r="F7" s="232"/>
      <c r="G7" s="232"/>
      <c r="H7" s="770"/>
      <c r="I7" s="770"/>
      <c r="J7" s="770"/>
      <c r="K7" s="770"/>
      <c r="L7" s="770"/>
      <c r="M7" s="770"/>
      <c r="N7" s="770"/>
    </row>
    <row r="8" spans="1:16" ht="24.75" customHeight="1">
      <c r="A8" s="713" t="s">
        <v>2</v>
      </c>
      <c r="B8" s="713" t="s">
        <v>3</v>
      </c>
      <c r="C8" s="777" t="s">
        <v>485</v>
      </c>
      <c r="D8" s="775" t="s">
        <v>83</v>
      </c>
      <c r="E8" s="771" t="s">
        <v>84</v>
      </c>
      <c r="F8" s="772"/>
      <c r="G8" s="772"/>
      <c r="H8" s="773"/>
      <c r="I8" s="713" t="s">
        <v>650</v>
      </c>
      <c r="J8" s="713"/>
      <c r="K8" s="713"/>
      <c r="L8" s="713"/>
      <c r="M8" s="713"/>
      <c r="N8" s="713"/>
      <c r="O8" s="713" t="s">
        <v>847</v>
      </c>
      <c r="P8" s="713"/>
    </row>
    <row r="9" spans="1:16" ht="44.25" customHeight="1">
      <c r="A9" s="713"/>
      <c r="B9" s="713"/>
      <c r="C9" s="778"/>
      <c r="D9" s="776"/>
      <c r="E9" s="355" t="s">
        <v>88</v>
      </c>
      <c r="F9" s="355" t="s">
        <v>18</v>
      </c>
      <c r="G9" s="355" t="s">
        <v>40</v>
      </c>
      <c r="H9" s="355" t="s">
        <v>685</v>
      </c>
      <c r="I9" s="355" t="s">
        <v>16</v>
      </c>
      <c r="J9" s="355" t="s">
        <v>651</v>
      </c>
      <c r="K9" s="355" t="s">
        <v>652</v>
      </c>
      <c r="L9" s="355" t="s">
        <v>653</v>
      </c>
      <c r="M9" s="355" t="s">
        <v>654</v>
      </c>
      <c r="N9" s="355" t="s">
        <v>655</v>
      </c>
      <c r="O9" s="355" t="s">
        <v>860</v>
      </c>
      <c r="P9" s="355" t="s">
        <v>858</v>
      </c>
    </row>
    <row r="10" spans="1:16" s="273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7">
        <v>8</v>
      </c>
      <c r="I10" s="357">
        <v>9</v>
      </c>
      <c r="J10" s="357">
        <v>10</v>
      </c>
      <c r="K10" s="357">
        <v>11</v>
      </c>
      <c r="L10" s="357">
        <v>12</v>
      </c>
      <c r="M10" s="357">
        <v>13</v>
      </c>
      <c r="N10" s="357">
        <v>14</v>
      </c>
      <c r="O10" s="357">
        <v>15</v>
      </c>
      <c r="P10" s="357">
        <v>16</v>
      </c>
    </row>
    <row r="11" spans="1:16" ht="12.75">
      <c r="A11" s="234">
        <v>1</v>
      </c>
      <c r="B11" s="235" t="s">
        <v>879</v>
      </c>
      <c r="C11" s="360" t="s">
        <v>896</v>
      </c>
      <c r="D11" s="360" t="s">
        <v>896</v>
      </c>
      <c r="E11" s="360" t="s">
        <v>896</v>
      </c>
      <c r="F11" s="360" t="s">
        <v>896</v>
      </c>
      <c r="G11" s="360" t="s">
        <v>896</v>
      </c>
      <c r="H11" s="360" t="s">
        <v>896</v>
      </c>
      <c r="I11" s="360" t="s">
        <v>896</v>
      </c>
      <c r="J11" s="360" t="s">
        <v>896</v>
      </c>
      <c r="K11" s="360" t="s">
        <v>896</v>
      </c>
      <c r="L11" s="360" t="s">
        <v>896</v>
      </c>
      <c r="M11" s="360" t="s">
        <v>896</v>
      </c>
      <c r="N11" s="360" t="s">
        <v>896</v>
      </c>
      <c r="O11" s="360" t="s">
        <v>896</v>
      </c>
      <c r="P11" s="360" t="s">
        <v>896</v>
      </c>
    </row>
    <row r="12" spans="1:16" ht="12.75">
      <c r="A12" s="234">
        <v>2</v>
      </c>
      <c r="B12" s="235" t="s">
        <v>880</v>
      </c>
      <c r="C12" s="360" t="s">
        <v>896</v>
      </c>
      <c r="D12" s="360" t="s">
        <v>896</v>
      </c>
      <c r="E12" s="360" t="s">
        <v>896</v>
      </c>
      <c r="F12" s="360" t="s">
        <v>896</v>
      </c>
      <c r="G12" s="360" t="s">
        <v>896</v>
      </c>
      <c r="H12" s="360" t="s">
        <v>896</v>
      </c>
      <c r="I12" s="360" t="s">
        <v>896</v>
      </c>
      <c r="J12" s="360" t="s">
        <v>896</v>
      </c>
      <c r="K12" s="360" t="s">
        <v>896</v>
      </c>
      <c r="L12" s="360" t="s">
        <v>896</v>
      </c>
      <c r="M12" s="360" t="s">
        <v>896</v>
      </c>
      <c r="N12" s="360" t="s">
        <v>896</v>
      </c>
      <c r="O12" s="360" t="s">
        <v>896</v>
      </c>
      <c r="P12" s="360" t="s">
        <v>896</v>
      </c>
    </row>
    <row r="13" spans="1:16" ht="12.75">
      <c r="A13" s="234">
        <v>3</v>
      </c>
      <c r="B13" s="235" t="s">
        <v>881</v>
      </c>
      <c r="C13" s="360" t="s">
        <v>896</v>
      </c>
      <c r="D13" s="360" t="s">
        <v>896</v>
      </c>
      <c r="E13" s="360" t="s">
        <v>896</v>
      </c>
      <c r="F13" s="360" t="s">
        <v>896</v>
      </c>
      <c r="G13" s="360" t="s">
        <v>896</v>
      </c>
      <c r="H13" s="360" t="s">
        <v>896</v>
      </c>
      <c r="I13" s="360" t="s">
        <v>896</v>
      </c>
      <c r="J13" s="360" t="s">
        <v>896</v>
      </c>
      <c r="K13" s="360" t="s">
        <v>896</v>
      </c>
      <c r="L13" s="360" t="s">
        <v>896</v>
      </c>
      <c r="M13" s="360" t="s">
        <v>896</v>
      </c>
      <c r="N13" s="360" t="s">
        <v>896</v>
      </c>
      <c r="O13" s="360" t="s">
        <v>896</v>
      </c>
      <c r="P13" s="360" t="s">
        <v>896</v>
      </c>
    </row>
    <row r="14" spans="1:16" ht="12.75">
      <c r="A14" s="234">
        <v>4</v>
      </c>
      <c r="B14" s="235" t="s">
        <v>882</v>
      </c>
      <c r="C14" s="360" t="s">
        <v>896</v>
      </c>
      <c r="D14" s="360" t="s">
        <v>896</v>
      </c>
      <c r="E14" s="360" t="s">
        <v>896</v>
      </c>
      <c r="F14" s="360" t="s">
        <v>896</v>
      </c>
      <c r="G14" s="360" t="s">
        <v>896</v>
      </c>
      <c r="H14" s="360" t="s">
        <v>896</v>
      </c>
      <c r="I14" s="360" t="s">
        <v>896</v>
      </c>
      <c r="J14" s="360" t="s">
        <v>896</v>
      </c>
      <c r="K14" s="360" t="s">
        <v>896</v>
      </c>
      <c r="L14" s="360" t="s">
        <v>896</v>
      </c>
      <c r="M14" s="360" t="s">
        <v>896</v>
      </c>
      <c r="N14" s="360" t="s">
        <v>896</v>
      </c>
      <c r="O14" s="360" t="s">
        <v>896</v>
      </c>
      <c r="P14" s="360" t="s">
        <v>896</v>
      </c>
    </row>
    <row r="15" spans="1:16" ht="12.75">
      <c r="A15" s="234">
        <v>5</v>
      </c>
      <c r="B15" s="235" t="s">
        <v>883</v>
      </c>
      <c r="C15" s="360" t="s">
        <v>896</v>
      </c>
      <c r="D15" s="360" t="s">
        <v>896</v>
      </c>
      <c r="E15" s="360" t="s">
        <v>896</v>
      </c>
      <c r="F15" s="360" t="s">
        <v>896</v>
      </c>
      <c r="G15" s="360" t="s">
        <v>896</v>
      </c>
      <c r="H15" s="360" t="s">
        <v>896</v>
      </c>
      <c r="I15" s="360" t="s">
        <v>896</v>
      </c>
      <c r="J15" s="360" t="s">
        <v>896</v>
      </c>
      <c r="K15" s="360" t="s">
        <v>896</v>
      </c>
      <c r="L15" s="360" t="s">
        <v>896</v>
      </c>
      <c r="M15" s="360" t="s">
        <v>896</v>
      </c>
      <c r="N15" s="360" t="s">
        <v>896</v>
      </c>
      <c r="O15" s="360" t="s">
        <v>896</v>
      </c>
      <c r="P15" s="360" t="s">
        <v>896</v>
      </c>
    </row>
    <row r="16" spans="1:16" ht="12.75">
      <c r="A16" s="234">
        <v>6</v>
      </c>
      <c r="B16" s="235" t="s">
        <v>886</v>
      </c>
      <c r="C16" s="360" t="s">
        <v>896</v>
      </c>
      <c r="D16" s="360" t="s">
        <v>896</v>
      </c>
      <c r="E16" s="360" t="s">
        <v>896</v>
      </c>
      <c r="F16" s="360" t="s">
        <v>896</v>
      </c>
      <c r="G16" s="360" t="s">
        <v>896</v>
      </c>
      <c r="H16" s="360" t="s">
        <v>896</v>
      </c>
      <c r="I16" s="360" t="s">
        <v>896</v>
      </c>
      <c r="J16" s="360" t="s">
        <v>896</v>
      </c>
      <c r="K16" s="360" t="s">
        <v>896</v>
      </c>
      <c r="L16" s="360" t="s">
        <v>896</v>
      </c>
      <c r="M16" s="360" t="s">
        <v>896</v>
      </c>
      <c r="N16" s="360" t="s">
        <v>896</v>
      </c>
      <c r="O16" s="360" t="s">
        <v>896</v>
      </c>
      <c r="P16" s="360" t="s">
        <v>896</v>
      </c>
    </row>
    <row r="17" spans="1:16" ht="12.75">
      <c r="A17" s="234">
        <v>7</v>
      </c>
      <c r="B17" s="235" t="s">
        <v>884</v>
      </c>
      <c r="C17" s="360" t="s">
        <v>896</v>
      </c>
      <c r="D17" s="360" t="s">
        <v>896</v>
      </c>
      <c r="E17" s="360" t="s">
        <v>896</v>
      </c>
      <c r="F17" s="360" t="s">
        <v>896</v>
      </c>
      <c r="G17" s="360" t="s">
        <v>896</v>
      </c>
      <c r="H17" s="360" t="s">
        <v>896</v>
      </c>
      <c r="I17" s="360" t="s">
        <v>896</v>
      </c>
      <c r="J17" s="360" t="s">
        <v>896</v>
      </c>
      <c r="K17" s="360" t="s">
        <v>896</v>
      </c>
      <c r="L17" s="360" t="s">
        <v>896</v>
      </c>
      <c r="M17" s="360" t="s">
        <v>896</v>
      </c>
      <c r="N17" s="360" t="s">
        <v>896</v>
      </c>
      <c r="O17" s="360" t="s">
        <v>896</v>
      </c>
      <c r="P17" s="360" t="s">
        <v>896</v>
      </c>
    </row>
    <row r="18" spans="1:16" ht="12.75">
      <c r="A18" s="234">
        <v>8</v>
      </c>
      <c r="B18" s="235" t="s">
        <v>885</v>
      </c>
      <c r="C18" s="360" t="s">
        <v>896</v>
      </c>
      <c r="D18" s="360" t="s">
        <v>896</v>
      </c>
      <c r="E18" s="360" t="s">
        <v>896</v>
      </c>
      <c r="F18" s="360" t="s">
        <v>896</v>
      </c>
      <c r="G18" s="360" t="s">
        <v>896</v>
      </c>
      <c r="H18" s="360" t="s">
        <v>896</v>
      </c>
      <c r="I18" s="360" t="s">
        <v>896</v>
      </c>
      <c r="J18" s="360" t="s">
        <v>896</v>
      </c>
      <c r="K18" s="360" t="s">
        <v>896</v>
      </c>
      <c r="L18" s="360" t="s">
        <v>896</v>
      </c>
      <c r="M18" s="360" t="s">
        <v>896</v>
      </c>
      <c r="N18" s="360" t="s">
        <v>896</v>
      </c>
      <c r="O18" s="360" t="s">
        <v>896</v>
      </c>
      <c r="P18" s="360" t="s">
        <v>896</v>
      </c>
    </row>
    <row r="19" spans="1:16" ht="12.75">
      <c r="A19" s="236" t="s">
        <v>7</v>
      </c>
      <c r="B19" s="364" t="s">
        <v>16</v>
      </c>
      <c r="C19" s="360" t="s">
        <v>896</v>
      </c>
      <c r="D19" s="360" t="s">
        <v>896</v>
      </c>
      <c r="E19" s="360" t="s">
        <v>896</v>
      </c>
      <c r="F19" s="360" t="s">
        <v>896</v>
      </c>
      <c r="G19" s="360" t="s">
        <v>896</v>
      </c>
      <c r="H19" s="360" t="s">
        <v>896</v>
      </c>
      <c r="I19" s="360" t="s">
        <v>896</v>
      </c>
      <c r="J19" s="360" t="s">
        <v>896</v>
      </c>
      <c r="K19" s="360" t="s">
        <v>896</v>
      </c>
      <c r="L19" s="360" t="s">
        <v>896</v>
      </c>
      <c r="M19" s="360" t="s">
        <v>896</v>
      </c>
      <c r="N19" s="360" t="s">
        <v>896</v>
      </c>
      <c r="O19" s="360" t="s">
        <v>896</v>
      </c>
      <c r="P19" s="360" t="s">
        <v>896</v>
      </c>
    </row>
    <row r="20" spans="1:14" ht="12.75">
      <c r="A20" s="237"/>
      <c r="B20" s="237"/>
      <c r="C20" s="237"/>
      <c r="D20" s="237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12.75">
      <c r="A21" s="238"/>
      <c r="B21" s="239"/>
      <c r="C21" s="239"/>
      <c r="D21" s="237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240"/>
      <c r="B22" s="240"/>
      <c r="C22" s="240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ht="12.75">
      <c r="A23" s="240"/>
      <c r="B23" s="240"/>
      <c r="C23" s="240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12.75">
      <c r="A24" s="240"/>
      <c r="B24" s="240"/>
      <c r="C24" s="240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4" ht="12.75">
      <c r="A25" s="240"/>
      <c r="B25" s="240"/>
      <c r="C25" s="240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5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295" t="s">
        <v>890</v>
      </c>
      <c r="O26" s="14"/>
    </row>
    <row r="27" spans="14:15" ht="12.75">
      <c r="N27" s="295" t="s">
        <v>891</v>
      </c>
      <c r="O27" s="14"/>
    </row>
    <row r="28" spans="14:15" ht="12.75">
      <c r="N28" s="295" t="s">
        <v>892</v>
      </c>
      <c r="O28" s="14"/>
    </row>
    <row r="29" spans="13:15" ht="12.75">
      <c r="M29" s="28" t="s">
        <v>82</v>
      </c>
      <c r="O29" s="14"/>
    </row>
    <row r="31" spans="1:14" ht="12.75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</row>
  </sheetData>
  <sheetProtection/>
  <mergeCells count="15">
    <mergeCell ref="A31:N31"/>
    <mergeCell ref="H7:N7"/>
    <mergeCell ref="A8:A9"/>
    <mergeCell ref="B8:B9"/>
    <mergeCell ref="C8:C9"/>
    <mergeCell ref="D8:D9"/>
    <mergeCell ref="E8:H8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67" customWidth="1"/>
    <col min="2" max="2" width="11.28125" style="67" customWidth="1"/>
    <col min="3" max="4" width="8.57421875" style="67" customWidth="1"/>
    <col min="5" max="5" width="8.7109375" style="67" customWidth="1"/>
    <col min="6" max="6" width="8.57421875" style="67" customWidth="1"/>
    <col min="7" max="7" width="9.7109375" style="67" customWidth="1"/>
    <col min="8" max="8" width="10.28125" style="67" customWidth="1"/>
    <col min="9" max="9" width="9.7109375" style="67" customWidth="1"/>
    <col min="10" max="10" width="9.28125" style="67" customWidth="1"/>
    <col min="11" max="11" width="7.00390625" style="67" customWidth="1"/>
    <col min="12" max="12" width="7.28125" style="67" customWidth="1"/>
    <col min="13" max="13" width="7.421875" style="67" customWidth="1"/>
    <col min="14" max="14" width="7.8515625" style="67" customWidth="1"/>
    <col min="15" max="15" width="11.421875" style="67" customWidth="1"/>
    <col min="16" max="16" width="12.28125" style="67" customWidth="1"/>
    <col min="17" max="17" width="11.57421875" style="67" customWidth="1"/>
    <col min="18" max="18" width="16.00390625" style="67" customWidth="1"/>
    <col min="19" max="19" width="9.00390625" style="67" customWidth="1"/>
    <col min="20" max="20" width="9.140625" style="67" hidden="1" customWidth="1"/>
    <col min="21" max="16384" width="9.140625" style="67" customWidth="1"/>
  </cols>
  <sheetData>
    <row r="1" spans="7:19" s="14" customFormat="1" ht="15.75">
      <c r="G1" s="516" t="s">
        <v>0</v>
      </c>
      <c r="H1" s="516"/>
      <c r="I1" s="516"/>
      <c r="J1" s="516"/>
      <c r="K1" s="516"/>
      <c r="L1" s="516"/>
      <c r="M1" s="516"/>
      <c r="N1" s="34"/>
      <c r="O1" s="34"/>
      <c r="R1" s="37" t="s">
        <v>535</v>
      </c>
      <c r="S1" s="37"/>
    </row>
    <row r="2" spans="2:15" s="14" customFormat="1" ht="20.25">
      <c r="B2" s="111"/>
      <c r="E2" s="517" t="s">
        <v>698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2:10" s="14" customFormat="1" ht="20.25">
      <c r="B3" s="110"/>
      <c r="C3" s="110"/>
      <c r="D3" s="110"/>
      <c r="E3" s="110"/>
      <c r="F3" s="110"/>
      <c r="G3" s="110"/>
      <c r="H3" s="110"/>
      <c r="I3" s="110"/>
      <c r="J3" s="110"/>
    </row>
    <row r="4" spans="2:20" ht="18">
      <c r="B4" s="785" t="s">
        <v>850</v>
      </c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</row>
    <row r="5" spans="3:20" ht="1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</row>
    <row r="6" spans="1:2" ht="15">
      <c r="A6" s="562" t="s">
        <v>888</v>
      </c>
      <c r="B6" s="562"/>
    </row>
    <row r="7" ht="15">
      <c r="B7" s="70"/>
    </row>
    <row r="8" spans="1:18" s="71" customFormat="1" ht="26.25" customHeight="1">
      <c r="A8" s="632" t="s">
        <v>2</v>
      </c>
      <c r="B8" s="786" t="s">
        <v>3</v>
      </c>
      <c r="C8" s="783" t="s">
        <v>236</v>
      </c>
      <c r="D8" s="783"/>
      <c r="E8" s="783"/>
      <c r="F8" s="783"/>
      <c r="G8" s="780" t="s">
        <v>769</v>
      </c>
      <c r="H8" s="781"/>
      <c r="I8" s="781"/>
      <c r="J8" s="784"/>
      <c r="K8" s="780" t="s">
        <v>205</v>
      </c>
      <c r="L8" s="781"/>
      <c r="M8" s="781"/>
      <c r="N8" s="784"/>
      <c r="O8" s="780" t="s">
        <v>105</v>
      </c>
      <c r="P8" s="781"/>
      <c r="Q8" s="781"/>
      <c r="R8" s="782"/>
    </row>
    <row r="9" spans="1:19" s="72" customFormat="1" ht="37.5" customHeight="1">
      <c r="A9" s="632"/>
      <c r="B9" s="787"/>
      <c r="C9" s="369" t="s">
        <v>91</v>
      </c>
      <c r="D9" s="369" t="s">
        <v>95</v>
      </c>
      <c r="E9" s="369" t="s">
        <v>96</v>
      </c>
      <c r="F9" s="369" t="s">
        <v>16</v>
      </c>
      <c r="G9" s="369" t="s">
        <v>91</v>
      </c>
      <c r="H9" s="369" t="s">
        <v>95</v>
      </c>
      <c r="I9" s="369" t="s">
        <v>96</v>
      </c>
      <c r="J9" s="369" t="s">
        <v>16</v>
      </c>
      <c r="K9" s="369" t="s">
        <v>91</v>
      </c>
      <c r="L9" s="369" t="s">
        <v>95</v>
      </c>
      <c r="M9" s="369" t="s">
        <v>96</v>
      </c>
      <c r="N9" s="369" t="s">
        <v>16</v>
      </c>
      <c r="O9" s="369" t="s">
        <v>138</v>
      </c>
      <c r="P9" s="369" t="s">
        <v>139</v>
      </c>
      <c r="Q9" s="370" t="s">
        <v>140</v>
      </c>
      <c r="R9" s="369" t="s">
        <v>141</v>
      </c>
      <c r="S9" s="105"/>
    </row>
    <row r="10" spans="1:18" s="274" customFormat="1" ht="15.75" customHeight="1">
      <c r="A10" s="308">
        <v>1</v>
      </c>
      <c r="B10" s="372">
        <v>2</v>
      </c>
      <c r="C10" s="373">
        <v>3</v>
      </c>
      <c r="D10" s="373">
        <v>4</v>
      </c>
      <c r="E10" s="373">
        <v>5</v>
      </c>
      <c r="F10" s="373">
        <v>6</v>
      </c>
      <c r="G10" s="373">
        <v>7</v>
      </c>
      <c r="H10" s="373">
        <v>8</v>
      </c>
      <c r="I10" s="373">
        <v>9</v>
      </c>
      <c r="J10" s="373">
        <v>10</v>
      </c>
      <c r="K10" s="373">
        <v>11</v>
      </c>
      <c r="L10" s="373">
        <v>12</v>
      </c>
      <c r="M10" s="373">
        <v>13</v>
      </c>
      <c r="N10" s="373">
        <v>14</v>
      </c>
      <c r="O10" s="373">
        <v>15</v>
      </c>
      <c r="P10" s="373">
        <v>16</v>
      </c>
      <c r="Q10" s="373">
        <v>17</v>
      </c>
      <c r="R10" s="372">
        <v>18</v>
      </c>
    </row>
    <row r="11" spans="1:18" s="133" customFormat="1" ht="15.75" customHeight="1">
      <c r="A11" s="281">
        <v>1</v>
      </c>
      <c r="B11" s="365" t="s">
        <v>879</v>
      </c>
      <c r="C11" s="374">
        <v>492</v>
      </c>
      <c r="D11" s="374">
        <v>63</v>
      </c>
      <c r="E11" s="374">
        <v>0</v>
      </c>
      <c r="F11" s="374">
        <f>C11+D11</f>
        <v>555</v>
      </c>
      <c r="G11" s="374">
        <v>492</v>
      </c>
      <c r="H11" s="374">
        <v>63</v>
      </c>
      <c r="I11" s="374">
        <v>0</v>
      </c>
      <c r="J11" s="374">
        <f>G11+H11+I11</f>
        <v>555</v>
      </c>
      <c r="K11" s="366">
        <v>0</v>
      </c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f aca="true" t="shared" si="0" ref="R11:R18">SUM(O11:Q11)</f>
        <v>0</v>
      </c>
    </row>
    <row r="12" spans="1:18" s="133" customFormat="1" ht="15.75" customHeight="1">
      <c r="A12" s="281">
        <v>2</v>
      </c>
      <c r="B12" s="365" t="s">
        <v>880</v>
      </c>
      <c r="C12" s="374">
        <v>291</v>
      </c>
      <c r="D12" s="374">
        <v>0</v>
      </c>
      <c r="E12" s="374">
        <v>0</v>
      </c>
      <c r="F12" s="374">
        <f>C12+D12</f>
        <v>291</v>
      </c>
      <c r="G12" s="374">
        <v>291</v>
      </c>
      <c r="H12" s="374">
        <v>0</v>
      </c>
      <c r="I12" s="374">
        <v>0</v>
      </c>
      <c r="J12" s="374">
        <f>G12+H12+I12</f>
        <v>291</v>
      </c>
      <c r="K12" s="366">
        <v>0</v>
      </c>
      <c r="L12" s="366">
        <v>0</v>
      </c>
      <c r="M12" s="366">
        <v>0</v>
      </c>
      <c r="N12" s="366">
        <v>0</v>
      </c>
      <c r="O12" s="366">
        <v>0</v>
      </c>
      <c r="P12" s="366">
        <v>4</v>
      </c>
      <c r="Q12" s="366">
        <v>0</v>
      </c>
      <c r="R12" s="366">
        <f t="shared" si="0"/>
        <v>4</v>
      </c>
    </row>
    <row r="13" spans="1:18" s="133" customFormat="1" ht="15.75" customHeight="1">
      <c r="A13" s="281">
        <v>3</v>
      </c>
      <c r="B13" s="365" t="s">
        <v>881</v>
      </c>
      <c r="C13" s="374">
        <v>125</v>
      </c>
      <c r="D13" s="374">
        <v>59</v>
      </c>
      <c r="E13" s="374">
        <v>0</v>
      </c>
      <c r="F13" s="374">
        <f aca="true" t="shared" si="1" ref="F13:F18">C13+D13</f>
        <v>184</v>
      </c>
      <c r="G13" s="374">
        <v>125</v>
      </c>
      <c r="H13" s="374">
        <v>59</v>
      </c>
      <c r="I13" s="374">
        <v>0</v>
      </c>
      <c r="J13" s="374">
        <f aca="true" t="shared" si="2" ref="J13:J18">G13+H13+I13</f>
        <v>184</v>
      </c>
      <c r="K13" s="366">
        <v>0</v>
      </c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f t="shared" si="0"/>
        <v>0</v>
      </c>
    </row>
    <row r="14" spans="1:18" s="133" customFormat="1" ht="15.75" customHeight="1">
      <c r="A14" s="281">
        <v>4</v>
      </c>
      <c r="B14" s="365" t="s">
        <v>882</v>
      </c>
      <c r="C14" s="374">
        <v>310</v>
      </c>
      <c r="D14" s="374">
        <v>59</v>
      </c>
      <c r="E14" s="374">
        <v>0</v>
      </c>
      <c r="F14" s="374">
        <f t="shared" si="1"/>
        <v>369</v>
      </c>
      <c r="G14" s="374">
        <v>310</v>
      </c>
      <c r="H14" s="374">
        <v>59</v>
      </c>
      <c r="I14" s="374">
        <v>0</v>
      </c>
      <c r="J14" s="374">
        <f t="shared" si="2"/>
        <v>369</v>
      </c>
      <c r="K14" s="366">
        <v>0</v>
      </c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f t="shared" si="0"/>
        <v>0</v>
      </c>
    </row>
    <row r="15" spans="1:18" s="133" customFormat="1" ht="15.75" customHeight="1">
      <c r="A15" s="281">
        <v>5</v>
      </c>
      <c r="B15" s="365" t="s">
        <v>883</v>
      </c>
      <c r="C15" s="374">
        <v>308</v>
      </c>
      <c r="D15" s="374">
        <v>194</v>
      </c>
      <c r="E15" s="374">
        <v>0</v>
      </c>
      <c r="F15" s="374">
        <f t="shared" si="1"/>
        <v>502</v>
      </c>
      <c r="G15" s="374">
        <v>308</v>
      </c>
      <c r="H15" s="374">
        <v>194</v>
      </c>
      <c r="I15" s="374">
        <v>0</v>
      </c>
      <c r="J15" s="374">
        <f t="shared" si="2"/>
        <v>502</v>
      </c>
      <c r="K15" s="366">
        <v>0</v>
      </c>
      <c r="L15" s="366">
        <v>0</v>
      </c>
      <c r="M15" s="366">
        <v>0</v>
      </c>
      <c r="N15" s="366">
        <v>0</v>
      </c>
      <c r="O15" s="366">
        <v>0</v>
      </c>
      <c r="P15" s="366">
        <v>3</v>
      </c>
      <c r="Q15" s="366">
        <v>0</v>
      </c>
      <c r="R15" s="366">
        <f t="shared" si="0"/>
        <v>3</v>
      </c>
    </row>
    <row r="16" spans="1:18" s="133" customFormat="1" ht="15.75" customHeight="1">
      <c r="A16" s="281">
        <v>6</v>
      </c>
      <c r="B16" s="365" t="s">
        <v>886</v>
      </c>
      <c r="C16" s="374">
        <v>161</v>
      </c>
      <c r="D16" s="374">
        <v>124</v>
      </c>
      <c r="E16" s="374">
        <v>0</v>
      </c>
      <c r="F16" s="374">
        <f t="shared" si="1"/>
        <v>285</v>
      </c>
      <c r="G16" s="374">
        <v>161</v>
      </c>
      <c r="H16" s="374">
        <v>124</v>
      </c>
      <c r="I16" s="374">
        <v>0</v>
      </c>
      <c r="J16" s="374">
        <f t="shared" si="2"/>
        <v>285</v>
      </c>
      <c r="K16" s="366">
        <v>0</v>
      </c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f t="shared" si="0"/>
        <v>0</v>
      </c>
    </row>
    <row r="17" spans="1:18" s="133" customFormat="1" ht="15.75" customHeight="1">
      <c r="A17" s="281">
        <v>7</v>
      </c>
      <c r="B17" s="365" t="s">
        <v>895</v>
      </c>
      <c r="C17" s="374">
        <v>176</v>
      </c>
      <c r="D17" s="374">
        <v>14</v>
      </c>
      <c r="E17" s="374">
        <v>0</v>
      </c>
      <c r="F17" s="374">
        <f t="shared" si="1"/>
        <v>190</v>
      </c>
      <c r="G17" s="374">
        <v>176</v>
      </c>
      <c r="H17" s="374">
        <v>14</v>
      </c>
      <c r="I17" s="374">
        <v>0</v>
      </c>
      <c r="J17" s="374">
        <f t="shared" si="2"/>
        <v>190</v>
      </c>
      <c r="K17" s="366">
        <v>0</v>
      </c>
      <c r="L17" s="366">
        <v>0</v>
      </c>
      <c r="M17" s="366">
        <v>0</v>
      </c>
      <c r="N17" s="366">
        <v>0</v>
      </c>
      <c r="O17" s="366">
        <v>0</v>
      </c>
      <c r="P17" s="366">
        <v>0</v>
      </c>
      <c r="Q17" s="366">
        <v>0</v>
      </c>
      <c r="R17" s="366">
        <f t="shared" si="0"/>
        <v>0</v>
      </c>
    </row>
    <row r="18" spans="1:18" s="133" customFormat="1" ht="15.75" customHeight="1">
      <c r="A18" s="281">
        <v>8</v>
      </c>
      <c r="B18" s="365" t="s">
        <v>885</v>
      </c>
      <c r="C18" s="374">
        <v>136</v>
      </c>
      <c r="D18" s="374">
        <v>20</v>
      </c>
      <c r="E18" s="374">
        <v>0</v>
      </c>
      <c r="F18" s="374">
        <f t="shared" si="1"/>
        <v>156</v>
      </c>
      <c r="G18" s="374">
        <v>136</v>
      </c>
      <c r="H18" s="374">
        <v>20</v>
      </c>
      <c r="I18" s="374">
        <v>0</v>
      </c>
      <c r="J18" s="374">
        <f t="shared" si="2"/>
        <v>156</v>
      </c>
      <c r="K18" s="366">
        <v>0</v>
      </c>
      <c r="L18" s="366">
        <v>0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f t="shared" si="0"/>
        <v>0</v>
      </c>
    </row>
    <row r="19" spans="1:18" s="133" customFormat="1" ht="15.75" customHeight="1">
      <c r="A19" s="5"/>
      <c r="B19" s="75" t="s">
        <v>16</v>
      </c>
      <c r="C19" s="367">
        <f>SUM(C11:C18)</f>
        <v>1999</v>
      </c>
      <c r="D19" s="367">
        <f aca="true" t="shared" si="3" ref="D19:R19">SUM(D11:D18)</f>
        <v>533</v>
      </c>
      <c r="E19" s="367">
        <f t="shared" si="3"/>
        <v>0</v>
      </c>
      <c r="F19" s="367">
        <f t="shared" si="3"/>
        <v>2532</v>
      </c>
      <c r="G19" s="367">
        <f t="shared" si="3"/>
        <v>1999</v>
      </c>
      <c r="H19" s="367">
        <f>SUM(H11:H18)</f>
        <v>533</v>
      </c>
      <c r="I19" s="367">
        <f t="shared" si="3"/>
        <v>0</v>
      </c>
      <c r="J19" s="367">
        <f t="shared" si="3"/>
        <v>2532</v>
      </c>
      <c r="K19" s="368">
        <f t="shared" si="3"/>
        <v>0</v>
      </c>
      <c r="L19" s="368">
        <f t="shared" si="3"/>
        <v>0</v>
      </c>
      <c r="M19" s="368">
        <f t="shared" si="3"/>
        <v>0</v>
      </c>
      <c r="N19" s="368">
        <f t="shared" si="3"/>
        <v>0</v>
      </c>
      <c r="O19" s="368">
        <f t="shared" si="3"/>
        <v>0</v>
      </c>
      <c r="P19" s="368">
        <f t="shared" si="3"/>
        <v>7</v>
      </c>
      <c r="Q19" s="368">
        <f t="shared" si="3"/>
        <v>0</v>
      </c>
      <c r="R19" s="368">
        <f t="shared" si="3"/>
        <v>7</v>
      </c>
    </row>
    <row r="20" spans="1:18" s="133" customFormat="1" ht="15.75" customHeight="1">
      <c r="A20" s="103"/>
      <c r="B20" s="493"/>
      <c r="C20" s="494"/>
      <c r="D20" s="494"/>
      <c r="E20" s="494"/>
      <c r="F20" s="494"/>
      <c r="G20" s="494"/>
      <c r="H20" s="494"/>
      <c r="I20" s="494"/>
      <c r="J20" s="494"/>
      <c r="K20" s="495"/>
      <c r="L20" s="495"/>
      <c r="M20" s="495"/>
      <c r="N20" s="495"/>
      <c r="O20" s="495"/>
      <c r="P20" s="495"/>
      <c r="Q20" s="495"/>
      <c r="R20" s="495"/>
    </row>
    <row r="21" spans="1:18" s="133" customFormat="1" ht="15.75" customHeight="1">
      <c r="A21" s="103"/>
      <c r="B21" s="493"/>
      <c r="C21" s="494"/>
      <c r="D21" s="494"/>
      <c r="E21" s="494"/>
      <c r="F21" s="494"/>
      <c r="G21" s="494"/>
      <c r="H21" s="494"/>
      <c r="I21" s="494"/>
      <c r="J21" s="494"/>
      <c r="K21" s="495"/>
      <c r="L21" s="495"/>
      <c r="M21" s="495"/>
      <c r="N21" s="495"/>
      <c r="O21" s="495"/>
      <c r="P21" s="495"/>
      <c r="Q21" s="495"/>
      <c r="R21" s="495"/>
    </row>
    <row r="22" spans="1:18" s="133" customFormat="1" ht="15.75" customHeight="1">
      <c r="A22" s="103"/>
      <c r="B22" s="493"/>
      <c r="C22" s="494"/>
      <c r="D22" s="494"/>
      <c r="E22" s="494"/>
      <c r="F22" s="494"/>
      <c r="G22" s="494"/>
      <c r="H22" s="494"/>
      <c r="I22" s="494"/>
      <c r="J22" s="494"/>
      <c r="K22" s="495"/>
      <c r="L22" s="495"/>
      <c r="M22" s="495"/>
      <c r="N22" s="495"/>
      <c r="O22" s="495"/>
      <c r="P22" s="495"/>
      <c r="Q22" s="495"/>
      <c r="R22" s="495"/>
    </row>
    <row r="23" spans="1:18" s="133" customFormat="1" ht="15.75" customHeight="1">
      <c r="A23" s="103"/>
      <c r="B23" s="493"/>
      <c r="C23" s="494"/>
      <c r="D23" s="494"/>
      <c r="E23" s="494"/>
      <c r="F23" s="494"/>
      <c r="G23" s="494"/>
      <c r="H23" s="494"/>
      <c r="I23" s="494"/>
      <c r="J23" s="494"/>
      <c r="K23" s="495"/>
      <c r="L23" s="495"/>
      <c r="M23" s="495"/>
      <c r="N23" s="495"/>
      <c r="O23" s="495"/>
      <c r="P23" s="495"/>
      <c r="Q23" s="495"/>
      <c r="R23" s="495"/>
    </row>
    <row r="26" spans="1:18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Q26" s="295" t="s">
        <v>890</v>
      </c>
      <c r="R26" s="14"/>
    </row>
    <row r="27" spans="17:18" ht="12.75">
      <c r="Q27" s="295" t="s">
        <v>891</v>
      </c>
      <c r="R27" s="14"/>
    </row>
    <row r="28" spans="17:18" ht="12.75">
      <c r="Q28" s="295" t="s">
        <v>892</v>
      </c>
      <c r="R28" s="14"/>
    </row>
    <row r="29" spans="16:18" ht="12.75">
      <c r="P29" s="28" t="s">
        <v>82</v>
      </c>
      <c r="R29" s="14"/>
    </row>
  </sheetData>
  <sheetProtection/>
  <mergeCells count="10">
    <mergeCell ref="G1:M1"/>
    <mergeCell ref="E2:O2"/>
    <mergeCell ref="O8:R8"/>
    <mergeCell ref="C8:F8"/>
    <mergeCell ref="K8:N8"/>
    <mergeCell ref="G8:J8"/>
    <mergeCell ref="B4:T4"/>
    <mergeCell ref="A6:B6"/>
    <mergeCell ref="A8:A9"/>
    <mergeCell ref="B8:B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8"/>
  <sheetViews>
    <sheetView zoomScale="85" zoomScaleNormal="85" zoomScaleSheetLayoutView="100" workbookViewId="0" topLeftCell="A1">
      <selection activeCell="D15" sqref="D15"/>
    </sheetView>
  </sheetViews>
  <sheetFormatPr defaultColWidth="9.140625" defaultRowHeight="12.75"/>
  <cols>
    <col min="1" max="1" width="7.28125" style="67" customWidth="1"/>
    <col min="2" max="2" width="14.140625" style="67" customWidth="1"/>
    <col min="3" max="3" width="15.421875" style="67" customWidth="1"/>
    <col min="4" max="4" width="14.8515625" style="67" customWidth="1"/>
    <col min="5" max="5" width="11.8515625" style="67" customWidth="1"/>
    <col min="6" max="6" width="9.8515625" style="67" customWidth="1"/>
    <col min="7" max="7" width="12.7109375" style="67" customWidth="1"/>
    <col min="8" max="9" width="11.00390625" style="67" customWidth="1"/>
    <col min="10" max="10" width="14.140625" style="67" customWidth="1"/>
    <col min="11" max="11" width="12.28125" style="67" customWidth="1"/>
    <col min="12" max="12" width="13.140625" style="67" customWidth="1"/>
    <col min="13" max="13" width="9.7109375" style="67" customWidth="1"/>
    <col min="14" max="14" width="9.57421875" style="67" customWidth="1"/>
    <col min="15" max="15" width="12.7109375" style="67" customWidth="1"/>
    <col min="16" max="16" width="13.28125" style="67" customWidth="1"/>
    <col min="17" max="17" width="11.28125" style="67" customWidth="1"/>
    <col min="18" max="18" width="9.28125" style="67" customWidth="1"/>
    <col min="19" max="19" width="9.140625" style="67" customWidth="1"/>
    <col min="20" max="20" width="12.28125" style="67" customWidth="1"/>
    <col min="21" max="16384" width="9.140625" style="67" customWidth="1"/>
  </cols>
  <sheetData>
    <row r="1" spans="3:18" s="14" customFormat="1" ht="15.75">
      <c r="C1" s="39"/>
      <c r="D1" s="39"/>
      <c r="E1" s="39"/>
      <c r="F1" s="39"/>
      <c r="G1" s="39"/>
      <c r="H1" s="39"/>
      <c r="I1" s="93" t="s">
        <v>0</v>
      </c>
      <c r="J1" s="39"/>
      <c r="Q1" s="667" t="s">
        <v>536</v>
      </c>
      <c r="R1" s="667"/>
    </row>
    <row r="2" spans="7:17" s="14" customFormat="1" ht="20.25">
      <c r="G2" s="517" t="s">
        <v>698</v>
      </c>
      <c r="H2" s="517"/>
      <c r="I2" s="517"/>
      <c r="J2" s="517"/>
      <c r="K2" s="517"/>
      <c r="L2" s="517"/>
      <c r="M2" s="517"/>
      <c r="N2" s="38"/>
      <c r="O2" s="38"/>
      <c r="P2" s="38"/>
      <c r="Q2" s="38"/>
    </row>
    <row r="3" spans="7:17" s="14" customFormat="1" ht="20.25">
      <c r="G3" s="110"/>
      <c r="H3" s="110"/>
      <c r="I3" s="110"/>
      <c r="J3" s="110"/>
      <c r="K3" s="110"/>
      <c r="L3" s="110"/>
      <c r="M3" s="110"/>
      <c r="N3" s="38"/>
      <c r="O3" s="38"/>
      <c r="P3" s="38"/>
      <c r="Q3" s="38"/>
    </row>
    <row r="4" spans="2:20" ht="18">
      <c r="B4" s="788" t="s">
        <v>710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</row>
    <row r="5" spans="3:20" ht="15.75">
      <c r="C5" s="68"/>
      <c r="D5" s="6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ht="15">
      <c r="A6" s="76" t="s">
        <v>947</v>
      </c>
    </row>
    <row r="7" spans="2:17" ht="15">
      <c r="B7" s="70"/>
      <c r="Q7" s="99" t="s">
        <v>135</v>
      </c>
    </row>
    <row r="8" spans="1:19" s="71" customFormat="1" ht="32.25" customHeight="1">
      <c r="A8" s="632" t="s">
        <v>2</v>
      </c>
      <c r="B8" s="786" t="s">
        <v>3</v>
      </c>
      <c r="C8" s="783" t="s">
        <v>449</v>
      </c>
      <c r="D8" s="783"/>
      <c r="E8" s="783"/>
      <c r="F8" s="783"/>
      <c r="G8" s="783" t="s">
        <v>450</v>
      </c>
      <c r="H8" s="783"/>
      <c r="I8" s="783"/>
      <c r="J8" s="783"/>
      <c r="K8" s="783" t="s">
        <v>451</v>
      </c>
      <c r="L8" s="783"/>
      <c r="M8" s="783"/>
      <c r="N8" s="783"/>
      <c r="O8" s="783" t="s">
        <v>452</v>
      </c>
      <c r="P8" s="783"/>
      <c r="Q8" s="783"/>
      <c r="R8" s="786"/>
      <c r="S8" s="789" t="s">
        <v>158</v>
      </c>
    </row>
    <row r="9" spans="1:19" s="72" customFormat="1" ht="75" customHeight="1">
      <c r="A9" s="632"/>
      <c r="B9" s="787"/>
      <c r="C9" s="369" t="s">
        <v>155</v>
      </c>
      <c r="D9" s="382" t="s">
        <v>157</v>
      </c>
      <c r="E9" s="369" t="s">
        <v>134</v>
      </c>
      <c r="F9" s="382" t="s">
        <v>156</v>
      </c>
      <c r="G9" s="369" t="s">
        <v>237</v>
      </c>
      <c r="H9" s="382" t="s">
        <v>157</v>
      </c>
      <c r="I9" s="369" t="s">
        <v>134</v>
      </c>
      <c r="J9" s="382" t="s">
        <v>156</v>
      </c>
      <c r="K9" s="369" t="s">
        <v>237</v>
      </c>
      <c r="L9" s="382" t="s">
        <v>157</v>
      </c>
      <c r="M9" s="369" t="s">
        <v>134</v>
      </c>
      <c r="N9" s="382" t="s">
        <v>156</v>
      </c>
      <c r="O9" s="369" t="s">
        <v>237</v>
      </c>
      <c r="P9" s="382" t="s">
        <v>157</v>
      </c>
      <c r="Q9" s="369" t="s">
        <v>134</v>
      </c>
      <c r="R9" s="381" t="s">
        <v>156</v>
      </c>
      <c r="S9" s="789"/>
    </row>
    <row r="10" spans="1:19" s="72" customFormat="1" ht="15.75" customHeight="1">
      <c r="A10" s="281">
        <v>1</v>
      </c>
      <c r="B10" s="371">
        <v>2</v>
      </c>
      <c r="C10" s="383">
        <v>3</v>
      </c>
      <c r="D10" s="383">
        <v>4</v>
      </c>
      <c r="E10" s="383">
        <v>5</v>
      </c>
      <c r="F10" s="383">
        <v>6</v>
      </c>
      <c r="G10" s="383">
        <v>7</v>
      </c>
      <c r="H10" s="383">
        <v>8</v>
      </c>
      <c r="I10" s="383">
        <v>9</v>
      </c>
      <c r="J10" s="383">
        <v>10</v>
      </c>
      <c r="K10" s="383">
        <v>11</v>
      </c>
      <c r="L10" s="383">
        <v>12</v>
      </c>
      <c r="M10" s="383">
        <v>13</v>
      </c>
      <c r="N10" s="383">
        <v>14</v>
      </c>
      <c r="O10" s="383">
        <v>15</v>
      </c>
      <c r="P10" s="383">
        <v>16</v>
      </c>
      <c r="Q10" s="383">
        <v>17</v>
      </c>
      <c r="R10" s="384">
        <v>18</v>
      </c>
      <c r="S10" s="385">
        <v>19</v>
      </c>
    </row>
    <row r="11" spans="1:19" s="72" customFormat="1" ht="15.75" customHeight="1">
      <c r="A11" s="374">
        <v>1</v>
      </c>
      <c r="B11" s="375" t="s">
        <v>879</v>
      </c>
      <c r="C11" s="374">
        <v>0</v>
      </c>
      <c r="D11" s="374">
        <v>0</v>
      </c>
      <c r="E11" s="374">
        <v>3.5</v>
      </c>
      <c r="F11" s="374">
        <f>D11*E11</f>
        <v>0</v>
      </c>
      <c r="G11" s="374" t="s">
        <v>894</v>
      </c>
      <c r="H11" s="374" t="s">
        <v>894</v>
      </c>
      <c r="I11" s="374" t="s">
        <v>894</v>
      </c>
      <c r="J11" s="374" t="s">
        <v>894</v>
      </c>
      <c r="K11" s="374" t="s">
        <v>894</v>
      </c>
      <c r="L11" s="374" t="s">
        <v>894</v>
      </c>
      <c r="M11" s="374" t="s">
        <v>894</v>
      </c>
      <c r="N11" s="374" t="s">
        <v>894</v>
      </c>
      <c r="O11" s="374" t="s">
        <v>894</v>
      </c>
      <c r="P11" s="374" t="s">
        <v>894</v>
      </c>
      <c r="Q11" s="374" t="s">
        <v>894</v>
      </c>
      <c r="R11" s="374" t="s">
        <v>894</v>
      </c>
      <c r="S11" s="424">
        <f>F11</f>
        <v>0</v>
      </c>
    </row>
    <row r="12" spans="1:19" s="72" customFormat="1" ht="15.75" customHeight="1">
      <c r="A12" s="374">
        <v>2</v>
      </c>
      <c r="B12" s="377" t="s">
        <v>880</v>
      </c>
      <c r="C12" s="374">
        <v>4</v>
      </c>
      <c r="D12" s="374">
        <v>4</v>
      </c>
      <c r="E12" s="374">
        <v>3.5</v>
      </c>
      <c r="F12" s="374">
        <f aca="true" t="shared" si="0" ref="F12:F18">D12*E12</f>
        <v>14</v>
      </c>
      <c r="G12" s="374" t="s">
        <v>894</v>
      </c>
      <c r="H12" s="374" t="s">
        <v>894</v>
      </c>
      <c r="I12" s="374" t="s">
        <v>894</v>
      </c>
      <c r="J12" s="374" t="s">
        <v>894</v>
      </c>
      <c r="K12" s="374" t="s">
        <v>894</v>
      </c>
      <c r="L12" s="374" t="s">
        <v>894</v>
      </c>
      <c r="M12" s="374" t="s">
        <v>894</v>
      </c>
      <c r="N12" s="374" t="s">
        <v>894</v>
      </c>
      <c r="O12" s="374" t="s">
        <v>894</v>
      </c>
      <c r="P12" s="374" t="s">
        <v>894</v>
      </c>
      <c r="Q12" s="374" t="s">
        <v>894</v>
      </c>
      <c r="R12" s="374" t="s">
        <v>894</v>
      </c>
      <c r="S12" s="424">
        <f aca="true" t="shared" si="1" ref="S12:S18">F12</f>
        <v>14</v>
      </c>
    </row>
    <row r="13" spans="1:19" s="72" customFormat="1" ht="15.75" customHeight="1">
      <c r="A13" s="374">
        <v>3</v>
      </c>
      <c r="B13" s="377" t="s">
        <v>881</v>
      </c>
      <c r="C13" s="374">
        <v>0</v>
      </c>
      <c r="D13" s="374">
        <v>0</v>
      </c>
      <c r="E13" s="374">
        <v>3.5</v>
      </c>
      <c r="F13" s="374">
        <f t="shared" si="0"/>
        <v>0</v>
      </c>
      <c r="G13" s="374" t="s">
        <v>894</v>
      </c>
      <c r="H13" s="374" t="s">
        <v>894</v>
      </c>
      <c r="I13" s="374" t="s">
        <v>894</v>
      </c>
      <c r="J13" s="374" t="s">
        <v>894</v>
      </c>
      <c r="K13" s="374" t="s">
        <v>894</v>
      </c>
      <c r="L13" s="374" t="s">
        <v>894</v>
      </c>
      <c r="M13" s="374" t="s">
        <v>894</v>
      </c>
      <c r="N13" s="374" t="s">
        <v>894</v>
      </c>
      <c r="O13" s="374" t="s">
        <v>894</v>
      </c>
      <c r="P13" s="374" t="s">
        <v>894</v>
      </c>
      <c r="Q13" s="374" t="s">
        <v>894</v>
      </c>
      <c r="R13" s="374" t="s">
        <v>894</v>
      </c>
      <c r="S13" s="424">
        <f t="shared" si="1"/>
        <v>0</v>
      </c>
    </row>
    <row r="14" spans="1:19" s="72" customFormat="1" ht="15.75" customHeight="1">
      <c r="A14" s="374">
        <v>4</v>
      </c>
      <c r="B14" s="377" t="s">
        <v>882</v>
      </c>
      <c r="C14" s="374">
        <v>0</v>
      </c>
      <c r="D14" s="374">
        <v>0</v>
      </c>
      <c r="E14" s="374">
        <v>3.5</v>
      </c>
      <c r="F14" s="374">
        <f t="shared" si="0"/>
        <v>0</v>
      </c>
      <c r="G14" s="374" t="s">
        <v>894</v>
      </c>
      <c r="H14" s="374" t="s">
        <v>894</v>
      </c>
      <c r="I14" s="374" t="s">
        <v>894</v>
      </c>
      <c r="J14" s="374" t="s">
        <v>894</v>
      </c>
      <c r="K14" s="374" t="s">
        <v>894</v>
      </c>
      <c r="L14" s="374" t="s">
        <v>894</v>
      </c>
      <c r="M14" s="374" t="s">
        <v>894</v>
      </c>
      <c r="N14" s="374" t="s">
        <v>894</v>
      </c>
      <c r="O14" s="374" t="s">
        <v>894</v>
      </c>
      <c r="P14" s="374" t="s">
        <v>894</v>
      </c>
      <c r="Q14" s="374" t="s">
        <v>894</v>
      </c>
      <c r="R14" s="374" t="s">
        <v>894</v>
      </c>
      <c r="S14" s="424">
        <f t="shared" si="1"/>
        <v>0</v>
      </c>
    </row>
    <row r="15" spans="1:19" s="72" customFormat="1" ht="15.75" customHeight="1">
      <c r="A15" s="374">
        <v>5</v>
      </c>
      <c r="B15" s="378" t="s">
        <v>883</v>
      </c>
      <c r="C15" s="374">
        <v>3</v>
      </c>
      <c r="D15" s="374">
        <v>3</v>
      </c>
      <c r="E15" s="374">
        <v>3.5</v>
      </c>
      <c r="F15" s="374">
        <f t="shared" si="0"/>
        <v>10.5</v>
      </c>
      <c r="G15" s="374" t="s">
        <v>894</v>
      </c>
      <c r="H15" s="374" t="s">
        <v>894</v>
      </c>
      <c r="I15" s="374" t="s">
        <v>894</v>
      </c>
      <c r="J15" s="374" t="s">
        <v>894</v>
      </c>
      <c r="K15" s="374" t="s">
        <v>894</v>
      </c>
      <c r="L15" s="374" t="s">
        <v>894</v>
      </c>
      <c r="M15" s="374" t="s">
        <v>894</v>
      </c>
      <c r="N15" s="374" t="s">
        <v>894</v>
      </c>
      <c r="O15" s="374" t="s">
        <v>894</v>
      </c>
      <c r="P15" s="374" t="s">
        <v>894</v>
      </c>
      <c r="Q15" s="374" t="s">
        <v>894</v>
      </c>
      <c r="R15" s="374" t="s">
        <v>894</v>
      </c>
      <c r="S15" s="424">
        <f t="shared" si="1"/>
        <v>10.5</v>
      </c>
    </row>
    <row r="16" spans="1:19" s="72" customFormat="1" ht="15.75" customHeight="1">
      <c r="A16" s="374">
        <v>6</v>
      </c>
      <c r="B16" s="378" t="s">
        <v>886</v>
      </c>
      <c r="C16" s="374">
        <v>0</v>
      </c>
      <c r="D16" s="374">
        <v>0</v>
      </c>
      <c r="E16" s="374">
        <v>3.5</v>
      </c>
      <c r="F16" s="374">
        <f t="shared" si="0"/>
        <v>0</v>
      </c>
      <c r="G16" s="374" t="s">
        <v>894</v>
      </c>
      <c r="H16" s="374" t="s">
        <v>894</v>
      </c>
      <c r="I16" s="374" t="s">
        <v>894</v>
      </c>
      <c r="J16" s="374" t="s">
        <v>894</v>
      </c>
      <c r="K16" s="374" t="s">
        <v>894</v>
      </c>
      <c r="L16" s="374" t="s">
        <v>894</v>
      </c>
      <c r="M16" s="374" t="s">
        <v>894</v>
      </c>
      <c r="N16" s="374" t="s">
        <v>894</v>
      </c>
      <c r="O16" s="374" t="s">
        <v>894</v>
      </c>
      <c r="P16" s="374" t="s">
        <v>894</v>
      </c>
      <c r="Q16" s="374" t="s">
        <v>894</v>
      </c>
      <c r="R16" s="374" t="s">
        <v>894</v>
      </c>
      <c r="S16" s="424">
        <f t="shared" si="1"/>
        <v>0</v>
      </c>
    </row>
    <row r="17" spans="1:19" s="72" customFormat="1" ht="15.75" customHeight="1">
      <c r="A17" s="374">
        <v>7</v>
      </c>
      <c r="B17" s="377" t="s">
        <v>895</v>
      </c>
      <c r="C17" s="374">
        <v>0</v>
      </c>
      <c r="D17" s="374">
        <v>0</v>
      </c>
      <c r="E17" s="374">
        <v>3.5</v>
      </c>
      <c r="F17" s="374">
        <f t="shared" si="0"/>
        <v>0</v>
      </c>
      <c r="G17" s="374" t="s">
        <v>894</v>
      </c>
      <c r="H17" s="374" t="s">
        <v>894</v>
      </c>
      <c r="I17" s="374" t="s">
        <v>894</v>
      </c>
      <c r="J17" s="374" t="s">
        <v>894</v>
      </c>
      <c r="K17" s="374" t="s">
        <v>894</v>
      </c>
      <c r="L17" s="374" t="s">
        <v>894</v>
      </c>
      <c r="M17" s="374" t="s">
        <v>894</v>
      </c>
      <c r="N17" s="374" t="s">
        <v>894</v>
      </c>
      <c r="O17" s="374" t="s">
        <v>894</v>
      </c>
      <c r="P17" s="374" t="s">
        <v>894</v>
      </c>
      <c r="Q17" s="374" t="s">
        <v>894</v>
      </c>
      <c r="R17" s="374" t="s">
        <v>894</v>
      </c>
      <c r="S17" s="424">
        <f t="shared" si="1"/>
        <v>0</v>
      </c>
    </row>
    <row r="18" spans="1:19" ht="15">
      <c r="A18" s="374">
        <v>8</v>
      </c>
      <c r="B18" s="378" t="s">
        <v>885</v>
      </c>
      <c r="C18" s="374">
        <v>0</v>
      </c>
      <c r="D18" s="374">
        <v>0</v>
      </c>
      <c r="E18" s="374">
        <v>3.5</v>
      </c>
      <c r="F18" s="374">
        <f t="shared" si="0"/>
        <v>0</v>
      </c>
      <c r="G18" s="374" t="s">
        <v>894</v>
      </c>
      <c r="H18" s="374" t="s">
        <v>894</v>
      </c>
      <c r="I18" s="374" t="s">
        <v>894</v>
      </c>
      <c r="J18" s="374" t="s">
        <v>894</v>
      </c>
      <c r="K18" s="374" t="s">
        <v>894</v>
      </c>
      <c r="L18" s="374" t="s">
        <v>894</v>
      </c>
      <c r="M18" s="374" t="s">
        <v>894</v>
      </c>
      <c r="N18" s="374" t="s">
        <v>894</v>
      </c>
      <c r="O18" s="374" t="s">
        <v>894</v>
      </c>
      <c r="P18" s="374" t="s">
        <v>894</v>
      </c>
      <c r="Q18" s="374" t="s">
        <v>894</v>
      </c>
      <c r="R18" s="374" t="s">
        <v>894</v>
      </c>
      <c r="S18" s="424">
        <f t="shared" si="1"/>
        <v>0</v>
      </c>
    </row>
    <row r="19" spans="1:19" ht="15">
      <c r="A19" s="379"/>
      <c r="B19" s="380" t="s">
        <v>16</v>
      </c>
      <c r="C19" s="379">
        <f>SUM(C11:C18)</f>
        <v>7</v>
      </c>
      <c r="D19" s="379">
        <f>SUM(D11:D18)</f>
        <v>7</v>
      </c>
      <c r="E19" s="376"/>
      <c r="F19" s="376">
        <f>SUM(F11:F18)</f>
        <v>24.5</v>
      </c>
      <c r="G19" s="374" t="s">
        <v>894</v>
      </c>
      <c r="H19" s="374" t="s">
        <v>894</v>
      </c>
      <c r="I19" s="374" t="s">
        <v>894</v>
      </c>
      <c r="J19" s="374" t="s">
        <v>894</v>
      </c>
      <c r="K19" s="374" t="s">
        <v>894</v>
      </c>
      <c r="L19" s="374" t="s">
        <v>894</v>
      </c>
      <c r="M19" s="374" t="s">
        <v>894</v>
      </c>
      <c r="N19" s="374" t="s">
        <v>894</v>
      </c>
      <c r="O19" s="374" t="s">
        <v>894</v>
      </c>
      <c r="P19" s="374" t="s">
        <v>894</v>
      </c>
      <c r="Q19" s="374" t="s">
        <v>894</v>
      </c>
      <c r="R19" s="374" t="s">
        <v>894</v>
      </c>
      <c r="S19" s="376">
        <f>SUM(S11:S18)</f>
        <v>24.5</v>
      </c>
    </row>
    <row r="20" spans="1:19" ht="15">
      <c r="A20" s="243" t="s">
        <v>486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s="14" customFormat="1" ht="12.75">
      <c r="A21" s="13" t="s">
        <v>12</v>
      </c>
      <c r="G21" s="13"/>
      <c r="H21" s="13"/>
      <c r="K21" s="13"/>
      <c r="L21" s="13"/>
      <c r="M21" s="13"/>
      <c r="N21" s="13"/>
      <c r="O21" s="13"/>
      <c r="P21" s="13"/>
      <c r="Q21" s="13"/>
      <c r="R21" s="515"/>
      <c r="S21" s="515"/>
    </row>
    <row r="22" spans="1:19" s="14" customFormat="1" ht="12.75">
      <c r="A22" s="13"/>
      <c r="G22" s="13"/>
      <c r="H22" s="13"/>
      <c r="K22" s="13"/>
      <c r="L22" s="13"/>
      <c r="M22" s="13"/>
      <c r="N22" s="13"/>
      <c r="O22" s="13"/>
      <c r="P22" s="13"/>
      <c r="Q22" s="13"/>
      <c r="R22" s="109"/>
      <c r="S22" s="109"/>
    </row>
    <row r="23" spans="1:19" s="14" customFormat="1" ht="12.75">
      <c r="A23" s="13"/>
      <c r="G23" s="13">
        <f>F19*90%</f>
        <v>22.05</v>
      </c>
      <c r="H23" s="13"/>
      <c r="K23" s="13"/>
      <c r="L23" s="13"/>
      <c r="M23" s="13"/>
      <c r="N23" s="13"/>
      <c r="O23" s="13"/>
      <c r="P23" s="13"/>
      <c r="Q23" s="13"/>
      <c r="R23" s="109"/>
      <c r="S23" s="109"/>
    </row>
    <row r="24" spans="1:19" s="14" customFormat="1" ht="12.75">
      <c r="A24" s="13"/>
      <c r="G24" s="506">
        <f>F19-G23</f>
        <v>2.4499999999999993</v>
      </c>
      <c r="H24" s="13"/>
      <c r="K24" s="13"/>
      <c r="L24" s="13"/>
      <c r="M24" s="13"/>
      <c r="N24" s="13"/>
      <c r="O24" s="13"/>
      <c r="P24" s="13"/>
      <c r="Q24" s="13"/>
      <c r="R24" s="109"/>
      <c r="S24" s="109"/>
    </row>
    <row r="25" spans="1:18" ht="12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 s="295" t="s">
        <v>890</v>
      </c>
      <c r="R25" s="14"/>
    </row>
    <row r="26" spans="17:18" ht="12.75">
      <c r="Q26" s="295" t="s">
        <v>891</v>
      </c>
      <c r="R26" s="14"/>
    </row>
    <row r="27" spans="17:18" ht="12.75">
      <c r="Q27" s="295" t="s">
        <v>892</v>
      </c>
      <c r="R27" s="14"/>
    </row>
    <row r="28" spans="16:18" ht="12.75">
      <c r="P28" s="28" t="s">
        <v>82</v>
      </c>
      <c r="R28" s="14"/>
    </row>
  </sheetData>
  <sheetProtection/>
  <mergeCells count="11">
    <mergeCell ref="S8:S9"/>
    <mergeCell ref="O8:R8"/>
    <mergeCell ref="Q1:R1"/>
    <mergeCell ref="B4:T4"/>
    <mergeCell ref="R21:S21"/>
    <mergeCell ref="G2:M2"/>
    <mergeCell ref="A8:A9"/>
    <mergeCell ref="B8:B9"/>
    <mergeCell ref="C8:F8"/>
    <mergeCell ref="G8:J8"/>
    <mergeCell ref="K8:N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19.421875" style="67" bestFit="1" customWidth="1"/>
    <col min="3" max="3" width="17.57421875" style="67" customWidth="1"/>
    <col min="4" max="4" width="19.7109375" style="67" customWidth="1"/>
    <col min="5" max="5" width="18.140625" style="67" customWidth="1"/>
    <col min="6" max="6" width="15.421875" style="67" customWidth="1"/>
    <col min="7" max="7" width="15.7109375" style="67" customWidth="1"/>
    <col min="8" max="8" width="12.28125" style="67" customWidth="1"/>
    <col min="9" max="16384" width="9.140625" style="67" customWidth="1"/>
  </cols>
  <sheetData>
    <row r="1" spans="3:7" s="14" customFormat="1" ht="15">
      <c r="C1" s="39"/>
      <c r="D1" s="39"/>
      <c r="E1" s="39"/>
      <c r="F1" s="667" t="s">
        <v>826</v>
      </c>
      <c r="G1" s="667"/>
    </row>
    <row r="2" spans="2:9" s="14" customFormat="1" ht="30.75" customHeight="1">
      <c r="B2" s="517" t="s">
        <v>698</v>
      </c>
      <c r="C2" s="517"/>
      <c r="D2" s="517"/>
      <c r="E2" s="517"/>
      <c r="F2" s="517"/>
      <c r="G2" s="38"/>
      <c r="H2" s="38"/>
      <c r="I2" s="38"/>
    </row>
    <row r="3" s="14" customFormat="1" ht="20.25">
      <c r="G3" s="110"/>
    </row>
    <row r="4" spans="2:8" ht="18">
      <c r="B4" s="785" t="s">
        <v>832</v>
      </c>
      <c r="C4" s="785"/>
      <c r="D4" s="785"/>
      <c r="E4" s="785"/>
      <c r="F4" s="785"/>
      <c r="G4" s="785"/>
      <c r="H4" s="785"/>
    </row>
    <row r="5" spans="3:8" ht="15.75">
      <c r="C5" s="68"/>
      <c r="D5" s="69"/>
      <c r="E5" s="68"/>
      <c r="F5" s="68"/>
      <c r="G5" s="68"/>
      <c r="H5" s="68"/>
    </row>
    <row r="6" ht="15">
      <c r="A6" s="76" t="s">
        <v>945</v>
      </c>
    </row>
    <row r="7" ht="15">
      <c r="B7" s="266"/>
    </row>
    <row r="8" spans="1:7" s="72" customFormat="1" ht="30.75" customHeight="1">
      <c r="A8" s="791" t="s">
        <v>2</v>
      </c>
      <c r="B8" s="790" t="s">
        <v>3</v>
      </c>
      <c r="C8" s="790" t="s">
        <v>851</v>
      </c>
      <c r="D8" s="792" t="s">
        <v>852</v>
      </c>
      <c r="E8" s="790" t="s">
        <v>825</v>
      </c>
      <c r="F8" s="790"/>
      <c r="G8" s="790"/>
    </row>
    <row r="9" spans="1:7" s="72" customFormat="1" ht="48.75" customHeight="1">
      <c r="A9" s="791"/>
      <c r="B9" s="790"/>
      <c r="C9" s="790"/>
      <c r="D9" s="793"/>
      <c r="E9" s="267" t="s">
        <v>833</v>
      </c>
      <c r="F9" s="267" t="s">
        <v>824</v>
      </c>
      <c r="G9" s="267" t="s">
        <v>16</v>
      </c>
    </row>
    <row r="10" spans="1:7" s="72" customFormat="1" ht="15.75" customHeight="1">
      <c r="A10" s="308">
        <v>1</v>
      </c>
      <c r="B10" s="373">
        <v>2</v>
      </c>
      <c r="C10" s="373">
        <v>3</v>
      </c>
      <c r="D10" s="373">
        <v>4</v>
      </c>
      <c r="E10" s="417">
        <v>5</v>
      </c>
      <c r="F10" s="417">
        <v>6</v>
      </c>
      <c r="G10" s="417">
        <v>7</v>
      </c>
    </row>
    <row r="11" spans="1:7" s="72" customFormat="1" ht="15.75" customHeight="1">
      <c r="A11" s="374">
        <v>1</v>
      </c>
      <c r="B11" s="375" t="s">
        <v>879</v>
      </c>
      <c r="C11" s="423">
        <v>399</v>
      </c>
      <c r="D11" s="423">
        <v>399</v>
      </c>
      <c r="E11" s="423">
        <f>C11*9000/100000</f>
        <v>35.91</v>
      </c>
      <c r="F11" s="423">
        <f>D11*1000/100000</f>
        <v>3.99</v>
      </c>
      <c r="G11" s="423">
        <f>SUM(E11:F11)</f>
        <v>39.9</v>
      </c>
    </row>
    <row r="12" spans="1:7" s="72" customFormat="1" ht="15.75" customHeight="1">
      <c r="A12" s="374">
        <v>2</v>
      </c>
      <c r="B12" s="377" t="s">
        <v>880</v>
      </c>
      <c r="C12" s="423">
        <v>185</v>
      </c>
      <c r="D12" s="423">
        <v>185</v>
      </c>
      <c r="E12" s="423">
        <f aca="true" t="shared" si="0" ref="E12:E18">C12*9000/100000</f>
        <v>16.65</v>
      </c>
      <c r="F12" s="423">
        <f aca="true" t="shared" si="1" ref="F12:F18">D12*1000/100000</f>
        <v>1.85</v>
      </c>
      <c r="G12" s="423">
        <f aca="true" t="shared" si="2" ref="G12:G18">SUM(E12:F12)</f>
        <v>18.5</v>
      </c>
    </row>
    <row r="13" spans="1:7" s="72" customFormat="1" ht="15.75" customHeight="1">
      <c r="A13" s="374">
        <v>3</v>
      </c>
      <c r="B13" s="377" t="s">
        <v>881</v>
      </c>
      <c r="C13" s="423">
        <v>99</v>
      </c>
      <c r="D13" s="423">
        <v>99</v>
      </c>
      <c r="E13" s="423">
        <f t="shared" si="0"/>
        <v>8.91</v>
      </c>
      <c r="F13" s="423">
        <f t="shared" si="1"/>
        <v>0.99</v>
      </c>
      <c r="G13" s="423">
        <f t="shared" si="2"/>
        <v>9.9</v>
      </c>
    </row>
    <row r="14" spans="1:7" s="72" customFormat="1" ht="15.75" customHeight="1">
      <c r="A14" s="374">
        <v>4</v>
      </c>
      <c r="B14" s="377" t="s">
        <v>882</v>
      </c>
      <c r="C14" s="423">
        <v>203</v>
      </c>
      <c r="D14" s="423">
        <v>203</v>
      </c>
      <c r="E14" s="423">
        <f t="shared" si="0"/>
        <v>18.27</v>
      </c>
      <c r="F14" s="423">
        <f t="shared" si="1"/>
        <v>2.03</v>
      </c>
      <c r="G14" s="423">
        <f t="shared" si="2"/>
        <v>20.3</v>
      </c>
    </row>
    <row r="15" spans="1:7" s="72" customFormat="1" ht="15.75" customHeight="1">
      <c r="A15" s="374">
        <v>5</v>
      </c>
      <c r="B15" s="378" t="s">
        <v>883</v>
      </c>
      <c r="C15" s="423">
        <v>295</v>
      </c>
      <c r="D15" s="423">
        <v>295</v>
      </c>
      <c r="E15" s="423">
        <f t="shared" si="0"/>
        <v>26.55</v>
      </c>
      <c r="F15" s="423">
        <f t="shared" si="1"/>
        <v>2.95</v>
      </c>
      <c r="G15" s="423">
        <f t="shared" si="2"/>
        <v>29.5</v>
      </c>
    </row>
    <row r="16" spans="1:7" s="72" customFormat="1" ht="15.75" customHeight="1">
      <c r="A16" s="374">
        <v>6</v>
      </c>
      <c r="B16" s="378" t="s">
        <v>886</v>
      </c>
      <c r="C16" s="423">
        <v>128</v>
      </c>
      <c r="D16" s="423">
        <v>128</v>
      </c>
      <c r="E16" s="423">
        <f t="shared" si="0"/>
        <v>11.52</v>
      </c>
      <c r="F16" s="423">
        <f t="shared" si="1"/>
        <v>1.28</v>
      </c>
      <c r="G16" s="423">
        <f t="shared" si="2"/>
        <v>12.799999999999999</v>
      </c>
    </row>
    <row r="17" spans="1:7" s="72" customFormat="1" ht="15.75" customHeight="1">
      <c r="A17" s="374">
        <v>7</v>
      </c>
      <c r="B17" s="377" t="s">
        <v>895</v>
      </c>
      <c r="C17" s="423">
        <f>112+13</f>
        <v>125</v>
      </c>
      <c r="D17" s="423">
        <f>112+13</f>
        <v>125</v>
      </c>
      <c r="E17" s="423">
        <f t="shared" si="0"/>
        <v>11.25</v>
      </c>
      <c r="F17" s="423">
        <f t="shared" si="1"/>
        <v>1.25</v>
      </c>
      <c r="G17" s="423">
        <f t="shared" si="2"/>
        <v>12.5</v>
      </c>
    </row>
    <row r="18" spans="1:7" ht="15">
      <c r="A18" s="374">
        <v>8</v>
      </c>
      <c r="B18" s="378" t="s">
        <v>885</v>
      </c>
      <c r="C18" s="423">
        <v>99</v>
      </c>
      <c r="D18" s="423">
        <v>99</v>
      </c>
      <c r="E18" s="423">
        <f t="shared" si="0"/>
        <v>8.91</v>
      </c>
      <c r="F18" s="423">
        <f t="shared" si="1"/>
        <v>0.99</v>
      </c>
      <c r="G18" s="423">
        <f t="shared" si="2"/>
        <v>9.9</v>
      </c>
    </row>
    <row r="19" spans="1:7" ht="15">
      <c r="A19" s="379"/>
      <c r="B19" s="380" t="s">
        <v>16</v>
      </c>
      <c r="C19" s="66">
        <f>SUM(C11:C18)</f>
        <v>1533</v>
      </c>
      <c r="D19" s="66">
        <f>SUM(D11:D18)</f>
        <v>1533</v>
      </c>
      <c r="E19" s="66">
        <f>SUM(E11:E18)</f>
        <v>137.97</v>
      </c>
      <c r="F19" s="66">
        <f>SUM(F11:F18)</f>
        <v>15.329999999999998</v>
      </c>
      <c r="G19" s="66">
        <f>SUM(G11:G18)</f>
        <v>153.3</v>
      </c>
    </row>
    <row r="20" spans="1:7" ht="15">
      <c r="A20" s="496"/>
      <c r="B20" s="497"/>
      <c r="C20" s="498"/>
      <c r="D20" s="498"/>
      <c r="E20" s="498"/>
      <c r="F20" s="498"/>
      <c r="G20" s="498"/>
    </row>
    <row r="21" spans="1:7" ht="15">
      <c r="A21" s="496"/>
      <c r="B21" s="497"/>
      <c r="C21" s="498"/>
      <c r="D21" s="498"/>
      <c r="E21" s="498"/>
      <c r="F21" s="498"/>
      <c r="G21" s="498"/>
    </row>
    <row r="22" spans="1:7" ht="15">
      <c r="A22" s="496"/>
      <c r="B22" s="497"/>
      <c r="C22" s="498"/>
      <c r="D22" s="498"/>
      <c r="E22" s="498"/>
      <c r="F22" s="498"/>
      <c r="G22" s="498"/>
    </row>
    <row r="23" spans="1:7" ht="15">
      <c r="A23" s="243"/>
      <c r="B23" s="73"/>
      <c r="C23" s="73"/>
      <c r="D23" s="73"/>
      <c r="E23" s="73"/>
      <c r="F23" s="73"/>
      <c r="G23" s="73"/>
    </row>
    <row r="24" spans="1:7" ht="12.75">
      <c r="A24" s="13" t="s">
        <v>19</v>
      </c>
      <c r="B24" s="13"/>
      <c r="C24" s="13"/>
      <c r="D24" s="13"/>
      <c r="F24" s="295" t="s">
        <v>890</v>
      </c>
      <c r="G24" s="14"/>
    </row>
    <row r="25" spans="6:7" ht="12.75">
      <c r="F25" s="295" t="s">
        <v>891</v>
      </c>
      <c r="G25" s="14"/>
    </row>
    <row r="26" spans="6:7" ht="12.75">
      <c r="F26" s="295" t="s">
        <v>892</v>
      </c>
      <c r="G26" s="14"/>
    </row>
    <row r="27" spans="5:7" ht="12.75">
      <c r="E27" s="28" t="s">
        <v>82</v>
      </c>
      <c r="G27" s="14"/>
    </row>
  </sheetData>
  <sheetProtection/>
  <mergeCells count="8">
    <mergeCell ref="B2:F2"/>
    <mergeCell ref="F1:G1"/>
    <mergeCell ref="E8:G8"/>
    <mergeCell ref="A8:A9"/>
    <mergeCell ref="B8:B9"/>
    <mergeCell ref="C8:C9"/>
    <mergeCell ref="D8:D9"/>
    <mergeCell ref="B4:H4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0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11.28125" style="67" customWidth="1"/>
    <col min="3" max="3" width="9.7109375" style="67" customWidth="1"/>
    <col min="4" max="4" width="8.140625" style="67" customWidth="1"/>
    <col min="5" max="5" width="7.421875" style="67" customWidth="1"/>
    <col min="6" max="6" width="9.140625" style="67" customWidth="1"/>
    <col min="7" max="7" width="9.57421875" style="67" customWidth="1"/>
    <col min="8" max="8" width="8.140625" style="67" customWidth="1"/>
    <col min="9" max="9" width="6.8515625" style="67" customWidth="1"/>
    <col min="10" max="10" width="9.28125" style="67" customWidth="1"/>
    <col min="11" max="11" width="10.57421875" style="67" customWidth="1"/>
    <col min="12" max="12" width="8.7109375" style="67" customWidth="1"/>
    <col min="13" max="13" width="7.421875" style="67" customWidth="1"/>
    <col min="14" max="14" width="8.57421875" style="67" customWidth="1"/>
    <col min="15" max="15" width="8.7109375" style="67" customWidth="1"/>
    <col min="16" max="16" width="8.57421875" style="67" customWidth="1"/>
    <col min="17" max="17" width="7.8515625" style="67" customWidth="1"/>
    <col min="18" max="18" width="8.57421875" style="67" customWidth="1"/>
    <col min="19" max="20" width="10.57421875" style="67" customWidth="1"/>
    <col min="21" max="21" width="11.140625" style="67" customWidth="1"/>
    <col min="22" max="22" width="10.7109375" style="67" bestFit="1" customWidth="1"/>
    <col min="23" max="16384" width="9.140625" style="67" customWidth="1"/>
  </cols>
  <sheetData>
    <row r="1" spans="3:24" s="14" customFormat="1" ht="15.75">
      <c r="C1" s="39"/>
      <c r="D1" s="39"/>
      <c r="E1" s="39"/>
      <c r="F1" s="39"/>
      <c r="G1" s="39"/>
      <c r="H1" s="39"/>
      <c r="I1" s="93" t="s">
        <v>0</v>
      </c>
      <c r="J1" s="93"/>
      <c r="S1" s="35"/>
      <c r="T1" s="35"/>
      <c r="U1" s="620" t="s">
        <v>537</v>
      </c>
      <c r="V1" s="620"/>
      <c r="W1" s="37"/>
      <c r="X1" s="37"/>
    </row>
    <row r="2" spans="5:16" s="14" customFormat="1" ht="20.25">
      <c r="E2" s="517" t="s">
        <v>698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8:16" s="14" customFormat="1" ht="20.25">
      <c r="H3" s="38"/>
      <c r="I3" s="38"/>
      <c r="J3" s="38"/>
      <c r="K3" s="38"/>
      <c r="L3" s="38"/>
      <c r="M3" s="38"/>
      <c r="N3" s="38"/>
      <c r="O3" s="38"/>
      <c r="P3" s="38"/>
    </row>
    <row r="4" spans="3:23" ht="15.75">
      <c r="C4" s="518" t="s">
        <v>814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41"/>
      <c r="S4" s="97"/>
      <c r="T4" s="97"/>
      <c r="U4" s="97"/>
      <c r="V4" s="97"/>
      <c r="W4" s="93"/>
    </row>
    <row r="5" spans="3:23" ht="1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17" ht="15">
      <c r="A6" s="71" t="s">
        <v>887</v>
      </c>
      <c r="B6" s="76"/>
      <c r="H6" s="67">
        <f>15000*10%</f>
        <v>1500</v>
      </c>
      <c r="Q6" s="67">
        <f>25000*10%</f>
        <v>2500</v>
      </c>
    </row>
    <row r="7" ht="15">
      <c r="B7" s="266"/>
    </row>
    <row r="8" spans="1:22" s="71" customFormat="1" ht="24.75" customHeight="1">
      <c r="A8" s="632" t="s">
        <v>2</v>
      </c>
      <c r="B8" s="783" t="s">
        <v>3</v>
      </c>
      <c r="C8" s="780" t="s">
        <v>815</v>
      </c>
      <c r="D8" s="781"/>
      <c r="E8" s="781"/>
      <c r="F8" s="781"/>
      <c r="G8" s="780" t="s">
        <v>819</v>
      </c>
      <c r="H8" s="781"/>
      <c r="I8" s="781"/>
      <c r="J8" s="781"/>
      <c r="K8" s="780" t="s">
        <v>820</v>
      </c>
      <c r="L8" s="781"/>
      <c r="M8" s="781"/>
      <c r="N8" s="781"/>
      <c r="O8" s="780" t="s">
        <v>821</v>
      </c>
      <c r="P8" s="781"/>
      <c r="Q8" s="781"/>
      <c r="R8" s="781"/>
      <c r="S8" s="794" t="s">
        <v>16</v>
      </c>
      <c r="T8" s="795"/>
      <c r="U8" s="795"/>
      <c r="V8" s="795"/>
    </row>
    <row r="9" spans="1:22" s="72" customFormat="1" ht="29.25" customHeight="1">
      <c r="A9" s="632"/>
      <c r="B9" s="783"/>
      <c r="C9" s="796" t="s">
        <v>816</v>
      </c>
      <c r="D9" s="798" t="s">
        <v>818</v>
      </c>
      <c r="E9" s="799"/>
      <c r="F9" s="800"/>
      <c r="G9" s="796" t="s">
        <v>816</v>
      </c>
      <c r="H9" s="798" t="s">
        <v>818</v>
      </c>
      <c r="I9" s="799"/>
      <c r="J9" s="800"/>
      <c r="K9" s="796" t="s">
        <v>816</v>
      </c>
      <c r="L9" s="798" t="s">
        <v>818</v>
      </c>
      <c r="M9" s="799"/>
      <c r="N9" s="800"/>
      <c r="O9" s="796" t="s">
        <v>816</v>
      </c>
      <c r="P9" s="798" t="s">
        <v>818</v>
      </c>
      <c r="Q9" s="799"/>
      <c r="R9" s="800"/>
      <c r="S9" s="796" t="s">
        <v>816</v>
      </c>
      <c r="T9" s="798" t="s">
        <v>818</v>
      </c>
      <c r="U9" s="799"/>
      <c r="V9" s="800"/>
    </row>
    <row r="10" spans="1:22" s="72" customFormat="1" ht="46.5" customHeight="1">
      <c r="A10" s="632"/>
      <c r="B10" s="783"/>
      <c r="C10" s="797"/>
      <c r="D10" s="383" t="s">
        <v>817</v>
      </c>
      <c r="E10" s="383" t="s">
        <v>200</v>
      </c>
      <c r="F10" s="383" t="s">
        <v>16</v>
      </c>
      <c r="G10" s="797"/>
      <c r="H10" s="383" t="s">
        <v>817</v>
      </c>
      <c r="I10" s="383" t="s">
        <v>200</v>
      </c>
      <c r="J10" s="383" t="s">
        <v>16</v>
      </c>
      <c r="K10" s="797"/>
      <c r="L10" s="383" t="s">
        <v>817</v>
      </c>
      <c r="M10" s="383" t="s">
        <v>200</v>
      </c>
      <c r="N10" s="383" t="s">
        <v>16</v>
      </c>
      <c r="O10" s="797"/>
      <c r="P10" s="383" t="s">
        <v>817</v>
      </c>
      <c r="Q10" s="383" t="s">
        <v>200</v>
      </c>
      <c r="R10" s="383" t="s">
        <v>16</v>
      </c>
      <c r="S10" s="797"/>
      <c r="T10" s="383" t="s">
        <v>817</v>
      </c>
      <c r="U10" s="383" t="s">
        <v>200</v>
      </c>
      <c r="V10" s="383" t="s">
        <v>16</v>
      </c>
    </row>
    <row r="11" spans="1:22" s="127" customFormat="1" ht="15.75" customHeight="1">
      <c r="A11" s="418">
        <v>1</v>
      </c>
      <c r="B11" s="372">
        <v>2</v>
      </c>
      <c r="C11" s="372">
        <v>3</v>
      </c>
      <c r="D11" s="418">
        <v>4</v>
      </c>
      <c r="E11" s="372">
        <v>5</v>
      </c>
      <c r="F11" s="372">
        <v>6</v>
      </c>
      <c r="G11" s="418">
        <v>7</v>
      </c>
      <c r="H11" s="372">
        <v>8</v>
      </c>
      <c r="I11" s="372">
        <v>9</v>
      </c>
      <c r="J11" s="418">
        <v>10</v>
      </c>
      <c r="K11" s="372">
        <v>11</v>
      </c>
      <c r="L11" s="372">
        <v>12</v>
      </c>
      <c r="M11" s="418">
        <v>13</v>
      </c>
      <c r="N11" s="372">
        <v>14</v>
      </c>
      <c r="O11" s="372">
        <v>15</v>
      </c>
      <c r="P11" s="418">
        <v>16</v>
      </c>
      <c r="Q11" s="372">
        <v>17</v>
      </c>
      <c r="R11" s="372">
        <v>18</v>
      </c>
      <c r="S11" s="418">
        <v>19</v>
      </c>
      <c r="T11" s="372">
        <v>20</v>
      </c>
      <c r="U11" s="372">
        <v>21</v>
      </c>
      <c r="V11" s="418">
        <v>22</v>
      </c>
    </row>
    <row r="12" spans="1:22" ht="15">
      <c r="A12" s="100">
        <v>1</v>
      </c>
      <c r="B12" s="375" t="s">
        <v>879</v>
      </c>
      <c r="C12" s="374">
        <v>0</v>
      </c>
      <c r="D12" s="431">
        <f>(C12*9000)/100000</f>
        <v>0</v>
      </c>
      <c r="E12" s="431">
        <f>(C12*1000)/100000</f>
        <v>0</v>
      </c>
      <c r="F12" s="431">
        <f>SUM(D12:E12)</f>
        <v>0</v>
      </c>
      <c r="G12" s="427">
        <v>0</v>
      </c>
      <c r="H12" s="431">
        <f>(G12*13500)/100000</f>
        <v>0</v>
      </c>
      <c r="I12" s="431">
        <f>(G12*1500)/100000</f>
        <v>0</v>
      </c>
      <c r="J12" s="431">
        <f>SUM(H12:I12)</f>
        <v>0</v>
      </c>
      <c r="K12" s="427">
        <v>0</v>
      </c>
      <c r="L12" s="427">
        <f>(K12*18000)/100000</f>
        <v>0</v>
      </c>
      <c r="M12" s="427">
        <f>(K12*2000)/100000</f>
        <v>0</v>
      </c>
      <c r="N12" s="427">
        <f>SUM(L12:M12)</f>
        <v>0</v>
      </c>
      <c r="O12" s="427">
        <v>0</v>
      </c>
      <c r="P12" s="427">
        <f>(O12*22500)/100000</f>
        <v>0</v>
      </c>
      <c r="Q12" s="427">
        <f>(O12*2500)/100000</f>
        <v>0</v>
      </c>
      <c r="R12" s="427">
        <f>SUM(P12:Q12)</f>
        <v>0</v>
      </c>
      <c r="S12" s="427">
        <f>C12+G12+K12+O12</f>
        <v>0</v>
      </c>
      <c r="T12" s="431">
        <f aca="true" t="shared" si="0" ref="T12:U19">D12+H12+L12+P12</f>
        <v>0</v>
      </c>
      <c r="U12" s="431">
        <f t="shared" si="0"/>
        <v>0</v>
      </c>
      <c r="V12" s="432">
        <f>SUM(T12:U12)</f>
        <v>0</v>
      </c>
    </row>
    <row r="13" spans="1:22" ht="15">
      <c r="A13" s="100">
        <v>2</v>
      </c>
      <c r="B13" s="377" t="s">
        <v>880</v>
      </c>
      <c r="C13" s="374">
        <v>3</v>
      </c>
      <c r="D13" s="431">
        <f aca="true" t="shared" si="1" ref="D13:D19">(C13*9000)/100000</f>
        <v>0.27</v>
      </c>
      <c r="E13" s="431">
        <f aca="true" t="shared" si="2" ref="E13:E19">(C13*1000)/100000</f>
        <v>0.03</v>
      </c>
      <c r="F13" s="431">
        <f aca="true" t="shared" si="3" ref="F13:F19">SUM(D13:E13)</f>
        <v>0.30000000000000004</v>
      </c>
      <c r="G13" s="427">
        <v>1</v>
      </c>
      <c r="H13" s="431">
        <f aca="true" t="shared" si="4" ref="H13:H19">(G13*13500)/100000</f>
        <v>0.135</v>
      </c>
      <c r="I13" s="431">
        <f aca="true" t="shared" si="5" ref="I13:I19">(G13*1500)/100000</f>
        <v>0.015</v>
      </c>
      <c r="J13" s="431">
        <f aca="true" t="shared" si="6" ref="J13:J19">SUM(H13:I13)</f>
        <v>0.15000000000000002</v>
      </c>
      <c r="K13" s="427">
        <v>0</v>
      </c>
      <c r="L13" s="427">
        <f aca="true" t="shared" si="7" ref="L13:L19">(K13*18000)/100000</f>
        <v>0</v>
      </c>
      <c r="M13" s="427">
        <f aca="true" t="shared" si="8" ref="M13:M19">(K13*2000)/100000</f>
        <v>0</v>
      </c>
      <c r="N13" s="427">
        <f aca="true" t="shared" si="9" ref="N13:N19">SUM(L13:M13)</f>
        <v>0</v>
      </c>
      <c r="O13" s="427">
        <v>0</v>
      </c>
      <c r="P13" s="427">
        <f aca="true" t="shared" si="10" ref="P13:P19">(O13*22500)/100000</f>
        <v>0</v>
      </c>
      <c r="Q13" s="427">
        <f aca="true" t="shared" si="11" ref="Q13:Q19">(O13*2500)/100000</f>
        <v>0</v>
      </c>
      <c r="R13" s="427">
        <f aca="true" t="shared" si="12" ref="R13:R19">SUM(P13:Q13)</f>
        <v>0</v>
      </c>
      <c r="S13" s="427">
        <f aca="true" t="shared" si="13" ref="S13:S19">C13+G13+K13+O13</f>
        <v>4</v>
      </c>
      <c r="T13" s="431">
        <f t="shared" si="0"/>
        <v>0.405</v>
      </c>
      <c r="U13" s="431">
        <f t="shared" si="0"/>
        <v>0.045</v>
      </c>
      <c r="V13" s="432">
        <f aca="true" t="shared" si="14" ref="V13:V19">SUM(T13:U13)</f>
        <v>0.45</v>
      </c>
    </row>
    <row r="14" spans="1:22" ht="15">
      <c r="A14" s="100">
        <v>3</v>
      </c>
      <c r="B14" s="377" t="s">
        <v>881</v>
      </c>
      <c r="C14" s="374">
        <v>0</v>
      </c>
      <c r="D14" s="431">
        <f t="shared" si="1"/>
        <v>0</v>
      </c>
      <c r="E14" s="431">
        <f t="shared" si="2"/>
        <v>0</v>
      </c>
      <c r="F14" s="431">
        <f t="shared" si="3"/>
        <v>0</v>
      </c>
      <c r="G14" s="427">
        <v>0</v>
      </c>
      <c r="H14" s="431">
        <f t="shared" si="4"/>
        <v>0</v>
      </c>
      <c r="I14" s="431">
        <f t="shared" si="5"/>
        <v>0</v>
      </c>
      <c r="J14" s="431">
        <f t="shared" si="6"/>
        <v>0</v>
      </c>
      <c r="K14" s="427">
        <v>0</v>
      </c>
      <c r="L14" s="427">
        <f t="shared" si="7"/>
        <v>0</v>
      </c>
      <c r="M14" s="427">
        <f t="shared" si="8"/>
        <v>0</v>
      </c>
      <c r="N14" s="427">
        <f t="shared" si="9"/>
        <v>0</v>
      </c>
      <c r="O14" s="427">
        <v>0</v>
      </c>
      <c r="P14" s="427">
        <f t="shared" si="10"/>
        <v>0</v>
      </c>
      <c r="Q14" s="427">
        <f t="shared" si="11"/>
        <v>0</v>
      </c>
      <c r="R14" s="427">
        <f t="shared" si="12"/>
        <v>0</v>
      </c>
      <c r="S14" s="427">
        <f t="shared" si="13"/>
        <v>0</v>
      </c>
      <c r="T14" s="431">
        <f t="shared" si="0"/>
        <v>0</v>
      </c>
      <c r="U14" s="431">
        <f t="shared" si="0"/>
        <v>0</v>
      </c>
      <c r="V14" s="432">
        <f t="shared" si="14"/>
        <v>0</v>
      </c>
    </row>
    <row r="15" spans="1:22" ht="15">
      <c r="A15" s="100">
        <v>4</v>
      </c>
      <c r="B15" s="377" t="s">
        <v>882</v>
      </c>
      <c r="C15" s="374">
        <v>0</v>
      </c>
      <c r="D15" s="431">
        <f t="shared" si="1"/>
        <v>0</v>
      </c>
      <c r="E15" s="431">
        <f t="shared" si="2"/>
        <v>0</v>
      </c>
      <c r="F15" s="431">
        <f t="shared" si="3"/>
        <v>0</v>
      </c>
      <c r="G15" s="427">
        <v>0</v>
      </c>
      <c r="H15" s="431">
        <f t="shared" si="4"/>
        <v>0</v>
      </c>
      <c r="I15" s="431">
        <f t="shared" si="5"/>
        <v>0</v>
      </c>
      <c r="J15" s="431">
        <f t="shared" si="6"/>
        <v>0</v>
      </c>
      <c r="K15" s="427">
        <v>0</v>
      </c>
      <c r="L15" s="427">
        <f t="shared" si="7"/>
        <v>0</v>
      </c>
      <c r="M15" s="427">
        <f t="shared" si="8"/>
        <v>0</v>
      </c>
      <c r="N15" s="427">
        <f t="shared" si="9"/>
        <v>0</v>
      </c>
      <c r="O15" s="427">
        <v>0</v>
      </c>
      <c r="P15" s="427">
        <f t="shared" si="10"/>
        <v>0</v>
      </c>
      <c r="Q15" s="427">
        <f t="shared" si="11"/>
        <v>0</v>
      </c>
      <c r="R15" s="427">
        <f t="shared" si="12"/>
        <v>0</v>
      </c>
      <c r="S15" s="427">
        <f t="shared" si="13"/>
        <v>0</v>
      </c>
      <c r="T15" s="431">
        <f t="shared" si="0"/>
        <v>0</v>
      </c>
      <c r="U15" s="431">
        <f t="shared" si="0"/>
        <v>0</v>
      </c>
      <c r="V15" s="432">
        <f t="shared" si="14"/>
        <v>0</v>
      </c>
    </row>
    <row r="16" spans="1:22" ht="15">
      <c r="A16" s="100">
        <v>5</v>
      </c>
      <c r="B16" s="378" t="s">
        <v>883</v>
      </c>
      <c r="C16" s="374">
        <v>2</v>
      </c>
      <c r="D16" s="431">
        <f t="shared" si="1"/>
        <v>0.18</v>
      </c>
      <c r="E16" s="431">
        <f t="shared" si="2"/>
        <v>0.02</v>
      </c>
      <c r="F16" s="431">
        <f t="shared" si="3"/>
        <v>0.19999999999999998</v>
      </c>
      <c r="G16" s="427">
        <v>1</v>
      </c>
      <c r="H16" s="431">
        <f t="shared" si="4"/>
        <v>0.135</v>
      </c>
      <c r="I16" s="431">
        <f t="shared" si="5"/>
        <v>0.015</v>
      </c>
      <c r="J16" s="431">
        <f t="shared" si="6"/>
        <v>0.15000000000000002</v>
      </c>
      <c r="K16" s="427">
        <v>0</v>
      </c>
      <c r="L16" s="427">
        <f t="shared" si="7"/>
        <v>0</v>
      </c>
      <c r="M16" s="427">
        <f t="shared" si="8"/>
        <v>0</v>
      </c>
      <c r="N16" s="427">
        <f t="shared" si="9"/>
        <v>0</v>
      </c>
      <c r="O16" s="427">
        <v>0</v>
      </c>
      <c r="P16" s="427">
        <f t="shared" si="10"/>
        <v>0</v>
      </c>
      <c r="Q16" s="427">
        <f t="shared" si="11"/>
        <v>0</v>
      </c>
      <c r="R16" s="427">
        <f t="shared" si="12"/>
        <v>0</v>
      </c>
      <c r="S16" s="427">
        <f t="shared" si="13"/>
        <v>3</v>
      </c>
      <c r="T16" s="431">
        <f t="shared" si="0"/>
        <v>0.315</v>
      </c>
      <c r="U16" s="431">
        <f t="shared" si="0"/>
        <v>0.035</v>
      </c>
      <c r="V16" s="432">
        <f t="shared" si="14"/>
        <v>0.35</v>
      </c>
    </row>
    <row r="17" spans="1:22" ht="15">
      <c r="A17" s="100">
        <v>6</v>
      </c>
      <c r="B17" s="378" t="s">
        <v>886</v>
      </c>
      <c r="C17" s="374">
        <v>0</v>
      </c>
      <c r="D17" s="431">
        <f t="shared" si="1"/>
        <v>0</v>
      </c>
      <c r="E17" s="431">
        <f t="shared" si="2"/>
        <v>0</v>
      </c>
      <c r="F17" s="431">
        <f t="shared" si="3"/>
        <v>0</v>
      </c>
      <c r="G17" s="427">
        <v>0</v>
      </c>
      <c r="H17" s="431">
        <f t="shared" si="4"/>
        <v>0</v>
      </c>
      <c r="I17" s="431">
        <f t="shared" si="5"/>
        <v>0</v>
      </c>
      <c r="J17" s="431">
        <f t="shared" si="6"/>
        <v>0</v>
      </c>
      <c r="K17" s="427">
        <v>0</v>
      </c>
      <c r="L17" s="427">
        <f t="shared" si="7"/>
        <v>0</v>
      </c>
      <c r="M17" s="427">
        <f t="shared" si="8"/>
        <v>0</v>
      </c>
      <c r="N17" s="427">
        <f t="shared" si="9"/>
        <v>0</v>
      </c>
      <c r="O17" s="427">
        <v>0</v>
      </c>
      <c r="P17" s="427">
        <f t="shared" si="10"/>
        <v>0</v>
      </c>
      <c r="Q17" s="427">
        <f t="shared" si="11"/>
        <v>0</v>
      </c>
      <c r="R17" s="427">
        <f t="shared" si="12"/>
        <v>0</v>
      </c>
      <c r="S17" s="427">
        <f t="shared" si="13"/>
        <v>0</v>
      </c>
      <c r="T17" s="431">
        <f t="shared" si="0"/>
        <v>0</v>
      </c>
      <c r="U17" s="431">
        <f t="shared" si="0"/>
        <v>0</v>
      </c>
      <c r="V17" s="432">
        <f t="shared" si="14"/>
        <v>0</v>
      </c>
    </row>
    <row r="18" spans="1:22" ht="15">
      <c r="A18" s="100">
        <v>7</v>
      </c>
      <c r="B18" s="377" t="s">
        <v>895</v>
      </c>
      <c r="C18" s="374">
        <v>0</v>
      </c>
      <c r="D18" s="431">
        <f t="shared" si="1"/>
        <v>0</v>
      </c>
      <c r="E18" s="431">
        <f t="shared" si="2"/>
        <v>0</v>
      </c>
      <c r="F18" s="431">
        <f t="shared" si="3"/>
        <v>0</v>
      </c>
      <c r="G18" s="427">
        <v>0</v>
      </c>
      <c r="H18" s="431">
        <f t="shared" si="4"/>
        <v>0</v>
      </c>
      <c r="I18" s="431">
        <f t="shared" si="5"/>
        <v>0</v>
      </c>
      <c r="J18" s="431">
        <f t="shared" si="6"/>
        <v>0</v>
      </c>
      <c r="K18" s="427">
        <v>0</v>
      </c>
      <c r="L18" s="427">
        <f t="shared" si="7"/>
        <v>0</v>
      </c>
      <c r="M18" s="427">
        <f t="shared" si="8"/>
        <v>0</v>
      </c>
      <c r="N18" s="427">
        <f t="shared" si="9"/>
        <v>0</v>
      </c>
      <c r="O18" s="427">
        <v>0</v>
      </c>
      <c r="P18" s="427">
        <f t="shared" si="10"/>
        <v>0</v>
      </c>
      <c r="Q18" s="427">
        <f t="shared" si="11"/>
        <v>0</v>
      </c>
      <c r="R18" s="427">
        <f t="shared" si="12"/>
        <v>0</v>
      </c>
      <c r="S18" s="427">
        <f t="shared" si="13"/>
        <v>0</v>
      </c>
      <c r="T18" s="431">
        <f t="shared" si="0"/>
        <v>0</v>
      </c>
      <c r="U18" s="431">
        <f t="shared" si="0"/>
        <v>0</v>
      </c>
      <c r="V18" s="432">
        <f t="shared" si="14"/>
        <v>0</v>
      </c>
    </row>
    <row r="19" spans="1:22" ht="15">
      <c r="A19" s="100">
        <v>8</v>
      </c>
      <c r="B19" s="378" t="s">
        <v>885</v>
      </c>
      <c r="C19" s="374">
        <v>0</v>
      </c>
      <c r="D19" s="431">
        <f t="shared" si="1"/>
        <v>0</v>
      </c>
      <c r="E19" s="431">
        <f t="shared" si="2"/>
        <v>0</v>
      </c>
      <c r="F19" s="431">
        <f t="shared" si="3"/>
        <v>0</v>
      </c>
      <c r="G19" s="427">
        <v>0</v>
      </c>
      <c r="H19" s="431">
        <f t="shared" si="4"/>
        <v>0</v>
      </c>
      <c r="I19" s="431">
        <f t="shared" si="5"/>
        <v>0</v>
      </c>
      <c r="J19" s="431">
        <f t="shared" si="6"/>
        <v>0</v>
      </c>
      <c r="K19" s="427">
        <v>0</v>
      </c>
      <c r="L19" s="427">
        <f t="shared" si="7"/>
        <v>0</v>
      </c>
      <c r="M19" s="427">
        <f t="shared" si="8"/>
        <v>0</v>
      </c>
      <c r="N19" s="427">
        <f t="shared" si="9"/>
        <v>0</v>
      </c>
      <c r="O19" s="427">
        <v>0</v>
      </c>
      <c r="P19" s="427">
        <f t="shared" si="10"/>
        <v>0</v>
      </c>
      <c r="Q19" s="427">
        <f t="shared" si="11"/>
        <v>0</v>
      </c>
      <c r="R19" s="427">
        <f t="shared" si="12"/>
        <v>0</v>
      </c>
      <c r="S19" s="427">
        <f t="shared" si="13"/>
        <v>0</v>
      </c>
      <c r="T19" s="431">
        <f t="shared" si="0"/>
        <v>0</v>
      </c>
      <c r="U19" s="431">
        <f t="shared" si="0"/>
        <v>0</v>
      </c>
      <c r="V19" s="432">
        <f t="shared" si="14"/>
        <v>0</v>
      </c>
    </row>
    <row r="20" spans="1:22" s="426" customFormat="1" ht="15">
      <c r="A20" s="244" t="s">
        <v>16</v>
      </c>
      <c r="B20" s="425"/>
      <c r="C20" s="430">
        <f>SUM(C12:C19)</f>
        <v>5</v>
      </c>
      <c r="D20" s="432">
        <f aca="true" t="shared" si="15" ref="D20:V20">SUM(D12:D19)</f>
        <v>0.45</v>
      </c>
      <c r="E20" s="432">
        <f t="shared" si="15"/>
        <v>0.05</v>
      </c>
      <c r="F20" s="432">
        <f t="shared" si="15"/>
        <v>0.5</v>
      </c>
      <c r="G20" s="430">
        <f t="shared" si="15"/>
        <v>2</v>
      </c>
      <c r="H20" s="432">
        <f t="shared" si="15"/>
        <v>0.27</v>
      </c>
      <c r="I20" s="432">
        <f t="shared" si="15"/>
        <v>0.03</v>
      </c>
      <c r="J20" s="432">
        <f t="shared" si="15"/>
        <v>0.30000000000000004</v>
      </c>
      <c r="K20" s="430">
        <f t="shared" si="15"/>
        <v>0</v>
      </c>
      <c r="L20" s="430">
        <f t="shared" si="15"/>
        <v>0</v>
      </c>
      <c r="M20" s="430">
        <f t="shared" si="15"/>
        <v>0</v>
      </c>
      <c r="N20" s="430">
        <f t="shared" si="15"/>
        <v>0</v>
      </c>
      <c r="O20" s="430">
        <f t="shared" si="15"/>
        <v>0</v>
      </c>
      <c r="P20" s="430">
        <f t="shared" si="15"/>
        <v>0</v>
      </c>
      <c r="Q20" s="430">
        <f t="shared" si="15"/>
        <v>0</v>
      </c>
      <c r="R20" s="430">
        <f t="shared" si="15"/>
        <v>0</v>
      </c>
      <c r="S20" s="430">
        <f t="shared" si="15"/>
        <v>7</v>
      </c>
      <c r="T20" s="432">
        <f t="shared" si="15"/>
        <v>0.72</v>
      </c>
      <c r="U20" s="432">
        <f t="shared" si="15"/>
        <v>0.08</v>
      </c>
      <c r="V20" s="432">
        <f t="shared" si="15"/>
        <v>0.8</v>
      </c>
    </row>
    <row r="21" spans="1:22" s="426" customFormat="1" ht="15">
      <c r="A21" s="499"/>
      <c r="B21" s="243"/>
      <c r="C21" s="500"/>
      <c r="D21" s="501"/>
      <c r="E21" s="501"/>
      <c r="F21" s="501"/>
      <c r="G21" s="500"/>
      <c r="H21" s="501"/>
      <c r="I21" s="501"/>
      <c r="J21" s="501"/>
      <c r="K21" s="500"/>
      <c r="L21" s="500"/>
      <c r="M21" s="500"/>
      <c r="N21" s="500"/>
      <c r="O21" s="500"/>
      <c r="P21" s="500"/>
      <c r="Q21" s="500"/>
      <c r="R21" s="500"/>
      <c r="S21" s="500"/>
      <c r="T21" s="501"/>
      <c r="U21" s="501"/>
      <c r="V21" s="501"/>
    </row>
    <row r="22" spans="1:22" s="426" customFormat="1" ht="15">
      <c r="A22" s="499"/>
      <c r="B22" s="243"/>
      <c r="C22" s="500"/>
      <c r="D22" s="501"/>
      <c r="E22" s="501"/>
      <c r="F22" s="501"/>
      <c r="G22" s="500"/>
      <c r="H22" s="501"/>
      <c r="I22" s="501"/>
      <c r="J22" s="501"/>
      <c r="K22" s="500"/>
      <c r="L22" s="500"/>
      <c r="M22" s="500"/>
      <c r="N22" s="500"/>
      <c r="O22" s="500"/>
      <c r="P22" s="500"/>
      <c r="Q22" s="500"/>
      <c r="R22" s="500"/>
      <c r="S22" s="500"/>
      <c r="T22" s="501"/>
      <c r="U22" s="501"/>
      <c r="V22" s="501"/>
    </row>
    <row r="23" spans="1:22" s="426" customFormat="1" ht="15">
      <c r="A23" s="499"/>
      <c r="B23" s="243"/>
      <c r="C23" s="500"/>
      <c r="D23" s="501"/>
      <c r="E23" s="501"/>
      <c r="F23" s="501"/>
      <c r="G23" s="500"/>
      <c r="H23" s="501"/>
      <c r="I23" s="501"/>
      <c r="J23" s="501"/>
      <c r="K23" s="500"/>
      <c r="L23" s="500"/>
      <c r="M23" s="500"/>
      <c r="N23" s="500"/>
      <c r="O23" s="500"/>
      <c r="P23" s="500"/>
      <c r="Q23" s="500"/>
      <c r="R23" s="500"/>
      <c r="S23" s="500"/>
      <c r="T23" s="501"/>
      <c r="U23" s="501"/>
      <c r="V23" s="501"/>
    </row>
    <row r="24" spans="1:22" s="426" customFormat="1" ht="15">
      <c r="A24" s="499"/>
      <c r="B24" s="243"/>
      <c r="C24" s="500"/>
      <c r="D24" s="501"/>
      <c r="E24" s="501"/>
      <c r="F24" s="501"/>
      <c r="G24" s="500"/>
      <c r="H24" s="501"/>
      <c r="I24" s="501"/>
      <c r="J24" s="501"/>
      <c r="K24" s="500"/>
      <c r="L24" s="500"/>
      <c r="M24" s="500"/>
      <c r="N24" s="500"/>
      <c r="O24" s="500"/>
      <c r="P24" s="500"/>
      <c r="Q24" s="500"/>
      <c r="R24" s="500"/>
      <c r="S24" s="500"/>
      <c r="T24" s="501"/>
      <c r="U24" s="501"/>
      <c r="V24" s="501"/>
    </row>
    <row r="25" spans="1:22" s="426" customFormat="1" ht="15">
      <c r="A25" s="499"/>
      <c r="B25" s="243"/>
      <c r="C25" s="500"/>
      <c r="D25" s="501"/>
      <c r="E25" s="501"/>
      <c r="F25" s="501"/>
      <c r="G25" s="500"/>
      <c r="H25" s="501"/>
      <c r="I25" s="501"/>
      <c r="J25" s="501"/>
      <c r="K25" s="500"/>
      <c r="L25" s="500"/>
      <c r="M25" s="500"/>
      <c r="N25" s="500"/>
      <c r="O25" s="500"/>
      <c r="P25" s="500"/>
      <c r="Q25" s="500"/>
      <c r="R25" s="500"/>
      <c r="S25" s="500"/>
      <c r="T25" s="501"/>
      <c r="U25" s="501"/>
      <c r="V25" s="501"/>
    </row>
    <row r="27" spans="1:22" ht="12.75">
      <c r="A27" s="13" t="s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U27" s="295" t="s">
        <v>890</v>
      </c>
      <c r="V27" s="14"/>
    </row>
    <row r="28" spans="21:22" ht="12.75">
      <c r="U28" s="295" t="s">
        <v>891</v>
      </c>
      <c r="V28" s="14"/>
    </row>
    <row r="29" spans="21:22" ht="12.75">
      <c r="U29" s="295" t="s">
        <v>892</v>
      </c>
      <c r="V29" s="14"/>
    </row>
    <row r="30" spans="20:22" ht="12.75">
      <c r="T30" s="28" t="s">
        <v>82</v>
      </c>
      <c r="V30" s="14"/>
    </row>
  </sheetData>
  <sheetProtection/>
  <mergeCells count="20">
    <mergeCell ref="O9:O10"/>
    <mergeCell ref="P9:R9"/>
    <mergeCell ref="S9:S10"/>
    <mergeCell ref="T9:V9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140625" style="67" customWidth="1"/>
    <col min="2" max="2" width="11.28125" style="67" customWidth="1"/>
    <col min="3" max="3" width="9.7109375" style="67" customWidth="1"/>
    <col min="4" max="4" width="8.140625" style="67" customWidth="1"/>
    <col min="5" max="5" width="7.421875" style="67" customWidth="1"/>
    <col min="6" max="6" width="9.140625" style="67" customWidth="1"/>
    <col min="7" max="7" width="9.57421875" style="67" customWidth="1"/>
    <col min="8" max="8" width="8.140625" style="67" customWidth="1"/>
    <col min="9" max="9" width="6.8515625" style="67" customWidth="1"/>
    <col min="10" max="10" width="9.28125" style="67" customWidth="1"/>
    <col min="11" max="11" width="10.57421875" style="67" customWidth="1"/>
    <col min="12" max="12" width="8.7109375" style="67" customWidth="1"/>
    <col min="13" max="13" width="7.421875" style="67" customWidth="1"/>
    <col min="14" max="14" width="8.57421875" style="67" customWidth="1"/>
    <col min="15" max="15" width="8.7109375" style="67" customWidth="1"/>
    <col min="16" max="16" width="8.57421875" style="67" customWidth="1"/>
    <col min="17" max="17" width="7.8515625" style="67" customWidth="1"/>
    <col min="18" max="18" width="8.57421875" style="67" customWidth="1"/>
    <col min="19" max="20" width="10.57421875" style="67" customWidth="1"/>
    <col min="21" max="21" width="11.140625" style="67" customWidth="1"/>
    <col min="22" max="22" width="10.7109375" style="67" bestFit="1" customWidth="1"/>
    <col min="23" max="16384" width="9.140625" style="67" customWidth="1"/>
  </cols>
  <sheetData>
    <row r="1" spans="3:24" s="14" customFormat="1" ht="15.75">
      <c r="C1" s="39"/>
      <c r="D1" s="39"/>
      <c r="E1" s="39"/>
      <c r="F1" s="39"/>
      <c r="G1" s="39"/>
      <c r="H1" s="39"/>
      <c r="I1" s="93" t="s">
        <v>0</v>
      </c>
      <c r="J1" s="93"/>
      <c r="S1" s="35"/>
      <c r="T1" s="35"/>
      <c r="U1" s="620" t="s">
        <v>823</v>
      </c>
      <c r="V1" s="620"/>
      <c r="W1" s="37"/>
      <c r="X1" s="37"/>
    </row>
    <row r="2" spans="5:16" s="14" customFormat="1" ht="20.25">
      <c r="E2" s="517" t="s">
        <v>698</v>
      </c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8:16" s="14" customFormat="1" ht="20.25">
      <c r="H3" s="38"/>
      <c r="I3" s="38"/>
      <c r="J3" s="38"/>
      <c r="K3" s="38"/>
      <c r="L3" s="38"/>
      <c r="M3" s="38"/>
      <c r="N3" s="38"/>
      <c r="O3" s="38"/>
      <c r="P3" s="38"/>
    </row>
    <row r="4" spans="3:23" ht="15.75">
      <c r="C4" s="518" t="s">
        <v>822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41"/>
      <c r="S4" s="97"/>
      <c r="T4" s="97"/>
      <c r="U4" s="97"/>
      <c r="V4" s="97"/>
      <c r="W4" s="93"/>
    </row>
    <row r="5" spans="3:23" ht="15">
      <c r="C5" s="68"/>
      <c r="D5" s="68"/>
      <c r="E5" s="68"/>
      <c r="F5" s="68"/>
      <c r="G5" s="68"/>
      <c r="H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" ht="15">
      <c r="A6" s="71" t="s">
        <v>888</v>
      </c>
      <c r="B6" s="76"/>
    </row>
    <row r="7" ht="15">
      <c r="B7" s="266"/>
    </row>
    <row r="8" spans="1:22" s="71" customFormat="1" ht="24.75" customHeight="1">
      <c r="A8" s="632" t="s">
        <v>2</v>
      </c>
      <c r="B8" s="783" t="s">
        <v>3</v>
      </c>
      <c r="C8" s="780" t="s">
        <v>815</v>
      </c>
      <c r="D8" s="781"/>
      <c r="E8" s="781"/>
      <c r="F8" s="781"/>
      <c r="G8" s="780" t="s">
        <v>819</v>
      </c>
      <c r="H8" s="781"/>
      <c r="I8" s="781"/>
      <c r="J8" s="781"/>
      <c r="K8" s="780" t="s">
        <v>820</v>
      </c>
      <c r="L8" s="781"/>
      <c r="M8" s="781"/>
      <c r="N8" s="781"/>
      <c r="O8" s="780" t="s">
        <v>821</v>
      </c>
      <c r="P8" s="781"/>
      <c r="Q8" s="781"/>
      <c r="R8" s="781"/>
      <c r="S8" s="794" t="s">
        <v>16</v>
      </c>
      <c r="T8" s="795"/>
      <c r="U8" s="795"/>
      <c r="V8" s="795"/>
    </row>
    <row r="9" spans="1:22" s="72" customFormat="1" ht="29.25" customHeight="1">
      <c r="A9" s="632"/>
      <c r="B9" s="783"/>
      <c r="C9" s="796" t="s">
        <v>816</v>
      </c>
      <c r="D9" s="798" t="s">
        <v>818</v>
      </c>
      <c r="E9" s="799"/>
      <c r="F9" s="800"/>
      <c r="G9" s="796" t="s">
        <v>816</v>
      </c>
      <c r="H9" s="798" t="s">
        <v>818</v>
      </c>
      <c r="I9" s="799"/>
      <c r="J9" s="800"/>
      <c r="K9" s="796" t="s">
        <v>816</v>
      </c>
      <c r="L9" s="798" t="s">
        <v>818</v>
      </c>
      <c r="M9" s="799"/>
      <c r="N9" s="800"/>
      <c r="O9" s="796" t="s">
        <v>816</v>
      </c>
      <c r="P9" s="798" t="s">
        <v>818</v>
      </c>
      <c r="Q9" s="799"/>
      <c r="R9" s="800"/>
      <c r="S9" s="796" t="s">
        <v>816</v>
      </c>
      <c r="T9" s="798" t="s">
        <v>818</v>
      </c>
      <c r="U9" s="799"/>
      <c r="V9" s="800"/>
    </row>
    <row r="10" spans="1:22" s="72" customFormat="1" ht="46.5" customHeight="1">
      <c r="A10" s="632"/>
      <c r="B10" s="783"/>
      <c r="C10" s="797"/>
      <c r="D10" s="383" t="s">
        <v>817</v>
      </c>
      <c r="E10" s="383" t="s">
        <v>200</v>
      </c>
      <c r="F10" s="383" t="s">
        <v>16</v>
      </c>
      <c r="G10" s="797"/>
      <c r="H10" s="383" t="s">
        <v>817</v>
      </c>
      <c r="I10" s="383" t="s">
        <v>200</v>
      </c>
      <c r="J10" s="383" t="s">
        <v>16</v>
      </c>
      <c r="K10" s="797"/>
      <c r="L10" s="383" t="s">
        <v>817</v>
      </c>
      <c r="M10" s="383" t="s">
        <v>200</v>
      </c>
      <c r="N10" s="383" t="s">
        <v>16</v>
      </c>
      <c r="O10" s="797"/>
      <c r="P10" s="383" t="s">
        <v>817</v>
      </c>
      <c r="Q10" s="383" t="s">
        <v>200</v>
      </c>
      <c r="R10" s="383" t="s">
        <v>16</v>
      </c>
      <c r="S10" s="797"/>
      <c r="T10" s="383" t="s">
        <v>817</v>
      </c>
      <c r="U10" s="383" t="s">
        <v>200</v>
      </c>
      <c r="V10" s="383" t="s">
        <v>16</v>
      </c>
    </row>
    <row r="11" spans="1:22" s="127" customFormat="1" ht="15.75" customHeight="1">
      <c r="A11" s="418">
        <v>1</v>
      </c>
      <c r="B11" s="372">
        <v>2</v>
      </c>
      <c r="C11" s="372">
        <v>3</v>
      </c>
      <c r="D11" s="418">
        <v>4</v>
      </c>
      <c r="E11" s="372">
        <v>5</v>
      </c>
      <c r="F11" s="372">
        <v>6</v>
      </c>
      <c r="G11" s="418">
        <v>7</v>
      </c>
      <c r="H11" s="372">
        <v>8</v>
      </c>
      <c r="I11" s="372">
        <v>9</v>
      </c>
      <c r="J11" s="418">
        <v>10</v>
      </c>
      <c r="K11" s="372">
        <v>11</v>
      </c>
      <c r="L11" s="372">
        <v>12</v>
      </c>
      <c r="M11" s="418">
        <v>13</v>
      </c>
      <c r="N11" s="372">
        <v>14</v>
      </c>
      <c r="O11" s="372">
        <v>15</v>
      </c>
      <c r="P11" s="418">
        <v>16</v>
      </c>
      <c r="Q11" s="372">
        <v>17</v>
      </c>
      <c r="R11" s="372">
        <v>18</v>
      </c>
      <c r="S11" s="418">
        <v>19</v>
      </c>
      <c r="T11" s="372">
        <v>20</v>
      </c>
      <c r="U11" s="372">
        <v>21</v>
      </c>
      <c r="V11" s="418">
        <v>22</v>
      </c>
    </row>
    <row r="12" spans="1:22" ht="15">
      <c r="A12" s="100">
        <v>1</v>
      </c>
      <c r="B12" s="375" t="s">
        <v>879</v>
      </c>
      <c r="C12" s="427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7">
        <v>0</v>
      </c>
      <c r="J12" s="427">
        <v>0</v>
      </c>
      <c r="K12" s="427">
        <v>0</v>
      </c>
      <c r="L12" s="427">
        <v>0</v>
      </c>
      <c r="M12" s="427">
        <v>0</v>
      </c>
      <c r="N12" s="427">
        <v>0</v>
      </c>
      <c r="O12" s="427">
        <v>0</v>
      </c>
      <c r="P12" s="427">
        <v>0</v>
      </c>
      <c r="Q12" s="427">
        <v>0</v>
      </c>
      <c r="R12" s="427">
        <v>0</v>
      </c>
      <c r="S12" s="427">
        <v>0</v>
      </c>
      <c r="T12" s="427">
        <v>0</v>
      </c>
      <c r="U12" s="427">
        <v>0</v>
      </c>
      <c r="V12" s="427">
        <v>0</v>
      </c>
    </row>
    <row r="13" spans="1:22" ht="15">
      <c r="A13" s="100">
        <v>2</v>
      </c>
      <c r="B13" s="377" t="s">
        <v>880</v>
      </c>
      <c r="C13" s="427">
        <v>0</v>
      </c>
      <c r="D13" s="427">
        <v>0</v>
      </c>
      <c r="E13" s="427">
        <v>0</v>
      </c>
      <c r="F13" s="427">
        <v>0</v>
      </c>
      <c r="G13" s="427">
        <v>0</v>
      </c>
      <c r="H13" s="427">
        <v>0</v>
      </c>
      <c r="I13" s="427">
        <v>0</v>
      </c>
      <c r="J13" s="427">
        <v>0</v>
      </c>
      <c r="K13" s="427">
        <v>0</v>
      </c>
      <c r="L13" s="427">
        <v>0</v>
      </c>
      <c r="M13" s="427">
        <v>0</v>
      </c>
      <c r="N13" s="427">
        <v>0</v>
      </c>
      <c r="O13" s="427">
        <v>0</v>
      </c>
      <c r="P13" s="427">
        <v>0</v>
      </c>
      <c r="Q13" s="427">
        <v>0</v>
      </c>
      <c r="R13" s="427">
        <v>0</v>
      </c>
      <c r="S13" s="427">
        <v>0</v>
      </c>
      <c r="T13" s="427">
        <v>0</v>
      </c>
      <c r="U13" s="427">
        <v>0</v>
      </c>
      <c r="V13" s="427">
        <v>0</v>
      </c>
    </row>
    <row r="14" spans="1:22" ht="15">
      <c r="A14" s="100">
        <v>3</v>
      </c>
      <c r="B14" s="377" t="s">
        <v>881</v>
      </c>
      <c r="C14" s="427">
        <v>0</v>
      </c>
      <c r="D14" s="427">
        <v>0</v>
      </c>
      <c r="E14" s="427">
        <v>0</v>
      </c>
      <c r="F14" s="427">
        <v>0</v>
      </c>
      <c r="G14" s="427">
        <v>0</v>
      </c>
      <c r="H14" s="427">
        <v>0</v>
      </c>
      <c r="I14" s="427">
        <v>0</v>
      </c>
      <c r="J14" s="427">
        <v>0</v>
      </c>
      <c r="K14" s="427">
        <v>0</v>
      </c>
      <c r="L14" s="427">
        <v>0</v>
      </c>
      <c r="M14" s="427">
        <v>0</v>
      </c>
      <c r="N14" s="427">
        <v>0</v>
      </c>
      <c r="O14" s="427">
        <v>0</v>
      </c>
      <c r="P14" s="427">
        <v>0</v>
      </c>
      <c r="Q14" s="427">
        <v>0</v>
      </c>
      <c r="R14" s="427">
        <v>0</v>
      </c>
      <c r="S14" s="427">
        <v>0</v>
      </c>
      <c r="T14" s="427">
        <v>0</v>
      </c>
      <c r="U14" s="427">
        <v>0</v>
      </c>
      <c r="V14" s="427">
        <v>0</v>
      </c>
    </row>
    <row r="15" spans="1:22" ht="15">
      <c r="A15" s="100">
        <v>4</v>
      </c>
      <c r="B15" s="377" t="s">
        <v>882</v>
      </c>
      <c r="C15" s="427">
        <v>0</v>
      </c>
      <c r="D15" s="427">
        <v>0</v>
      </c>
      <c r="E15" s="427">
        <v>0</v>
      </c>
      <c r="F15" s="427">
        <v>0</v>
      </c>
      <c r="G15" s="427">
        <v>0</v>
      </c>
      <c r="H15" s="427">
        <v>0</v>
      </c>
      <c r="I15" s="427">
        <v>0</v>
      </c>
      <c r="J15" s="427">
        <v>0</v>
      </c>
      <c r="K15" s="427">
        <v>0</v>
      </c>
      <c r="L15" s="427">
        <v>0</v>
      </c>
      <c r="M15" s="427">
        <v>0</v>
      </c>
      <c r="N15" s="427">
        <v>0</v>
      </c>
      <c r="O15" s="427">
        <v>0</v>
      </c>
      <c r="P15" s="427">
        <v>0</v>
      </c>
      <c r="Q15" s="427">
        <v>0</v>
      </c>
      <c r="R15" s="427">
        <v>0</v>
      </c>
      <c r="S15" s="427">
        <v>0</v>
      </c>
      <c r="T15" s="427">
        <v>0</v>
      </c>
      <c r="U15" s="427">
        <v>0</v>
      </c>
      <c r="V15" s="427">
        <v>0</v>
      </c>
    </row>
    <row r="16" spans="1:22" ht="15">
      <c r="A16" s="100">
        <v>5</v>
      </c>
      <c r="B16" s="378" t="s">
        <v>883</v>
      </c>
      <c r="C16" s="427">
        <v>0</v>
      </c>
      <c r="D16" s="427">
        <v>0</v>
      </c>
      <c r="E16" s="427">
        <v>0</v>
      </c>
      <c r="F16" s="427">
        <v>0</v>
      </c>
      <c r="G16" s="427">
        <v>0</v>
      </c>
      <c r="H16" s="427">
        <v>0</v>
      </c>
      <c r="I16" s="427">
        <v>0</v>
      </c>
      <c r="J16" s="427">
        <v>0</v>
      </c>
      <c r="K16" s="427">
        <v>0</v>
      </c>
      <c r="L16" s="427">
        <v>0</v>
      </c>
      <c r="M16" s="427">
        <v>0</v>
      </c>
      <c r="N16" s="427">
        <v>0</v>
      </c>
      <c r="O16" s="427">
        <v>0</v>
      </c>
      <c r="P16" s="427">
        <v>0</v>
      </c>
      <c r="Q16" s="427">
        <v>0</v>
      </c>
      <c r="R16" s="427">
        <v>0</v>
      </c>
      <c r="S16" s="427">
        <v>0</v>
      </c>
      <c r="T16" s="427">
        <v>0</v>
      </c>
      <c r="U16" s="427">
        <v>0</v>
      </c>
      <c r="V16" s="427">
        <v>0</v>
      </c>
    </row>
    <row r="17" spans="1:22" ht="15">
      <c r="A17" s="100">
        <v>6</v>
      </c>
      <c r="B17" s="378" t="s">
        <v>886</v>
      </c>
      <c r="C17" s="427">
        <v>0</v>
      </c>
      <c r="D17" s="427">
        <v>0</v>
      </c>
      <c r="E17" s="427">
        <v>0</v>
      </c>
      <c r="F17" s="427">
        <v>0</v>
      </c>
      <c r="G17" s="427">
        <v>0</v>
      </c>
      <c r="H17" s="427">
        <v>0</v>
      </c>
      <c r="I17" s="427">
        <v>0</v>
      </c>
      <c r="J17" s="427">
        <v>0</v>
      </c>
      <c r="K17" s="427">
        <v>0</v>
      </c>
      <c r="L17" s="427">
        <v>0</v>
      </c>
      <c r="M17" s="427">
        <v>0</v>
      </c>
      <c r="N17" s="427">
        <v>0</v>
      </c>
      <c r="O17" s="427">
        <v>0</v>
      </c>
      <c r="P17" s="427">
        <v>0</v>
      </c>
      <c r="Q17" s="427">
        <v>0</v>
      </c>
      <c r="R17" s="427">
        <v>0</v>
      </c>
      <c r="S17" s="427">
        <v>0</v>
      </c>
      <c r="T17" s="427">
        <v>0</v>
      </c>
      <c r="U17" s="427">
        <v>0</v>
      </c>
      <c r="V17" s="427">
        <v>0</v>
      </c>
    </row>
    <row r="18" spans="1:22" ht="15">
      <c r="A18" s="100">
        <v>7</v>
      </c>
      <c r="B18" s="377" t="s">
        <v>895</v>
      </c>
      <c r="C18" s="427">
        <v>0</v>
      </c>
      <c r="D18" s="427">
        <v>0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v>0</v>
      </c>
      <c r="M18" s="427">
        <v>0</v>
      </c>
      <c r="N18" s="427">
        <v>0</v>
      </c>
      <c r="O18" s="427">
        <v>0</v>
      </c>
      <c r="P18" s="427">
        <v>0</v>
      </c>
      <c r="Q18" s="427">
        <v>0</v>
      </c>
      <c r="R18" s="427">
        <v>0</v>
      </c>
      <c r="S18" s="427">
        <v>0</v>
      </c>
      <c r="T18" s="427">
        <v>0</v>
      </c>
      <c r="U18" s="427">
        <v>0</v>
      </c>
      <c r="V18" s="427">
        <v>0</v>
      </c>
    </row>
    <row r="19" spans="1:22" ht="15">
      <c r="A19" s="100">
        <v>8</v>
      </c>
      <c r="B19" s="378" t="s">
        <v>885</v>
      </c>
      <c r="C19" s="427">
        <v>0</v>
      </c>
      <c r="D19" s="427">
        <v>0</v>
      </c>
      <c r="E19" s="427">
        <v>0</v>
      </c>
      <c r="F19" s="427">
        <v>0</v>
      </c>
      <c r="G19" s="427">
        <v>0</v>
      </c>
      <c r="H19" s="427">
        <v>0</v>
      </c>
      <c r="I19" s="427">
        <v>0</v>
      </c>
      <c r="J19" s="427">
        <v>0</v>
      </c>
      <c r="K19" s="427">
        <v>0</v>
      </c>
      <c r="L19" s="427">
        <v>0</v>
      </c>
      <c r="M19" s="427">
        <v>0</v>
      </c>
      <c r="N19" s="427">
        <v>0</v>
      </c>
      <c r="O19" s="427">
        <v>0</v>
      </c>
      <c r="P19" s="427">
        <v>0</v>
      </c>
      <c r="Q19" s="427">
        <v>0</v>
      </c>
      <c r="R19" s="427">
        <v>0</v>
      </c>
      <c r="S19" s="427">
        <v>0</v>
      </c>
      <c r="T19" s="427">
        <v>0</v>
      </c>
      <c r="U19" s="427">
        <v>0</v>
      </c>
      <c r="V19" s="427">
        <v>0</v>
      </c>
    </row>
    <row r="20" spans="1:22" ht="15">
      <c r="A20" s="244" t="s">
        <v>16</v>
      </c>
      <c r="B20" s="425"/>
      <c r="C20" s="427">
        <v>0</v>
      </c>
      <c r="D20" s="427">
        <v>0</v>
      </c>
      <c r="E20" s="427">
        <v>0</v>
      </c>
      <c r="F20" s="427">
        <v>0</v>
      </c>
      <c r="G20" s="427">
        <v>0</v>
      </c>
      <c r="H20" s="427">
        <v>0</v>
      </c>
      <c r="I20" s="427">
        <v>0</v>
      </c>
      <c r="J20" s="427">
        <v>0</v>
      </c>
      <c r="K20" s="427">
        <v>0</v>
      </c>
      <c r="L20" s="427">
        <v>0</v>
      </c>
      <c r="M20" s="427">
        <v>0</v>
      </c>
      <c r="N20" s="427">
        <v>0</v>
      </c>
      <c r="O20" s="427">
        <v>0</v>
      </c>
      <c r="P20" s="427">
        <v>0</v>
      </c>
      <c r="Q20" s="427">
        <v>0</v>
      </c>
      <c r="R20" s="427">
        <v>0</v>
      </c>
      <c r="S20" s="427">
        <v>0</v>
      </c>
      <c r="T20" s="427">
        <v>0</v>
      </c>
      <c r="U20" s="427">
        <v>0</v>
      </c>
      <c r="V20" s="427">
        <v>0</v>
      </c>
    </row>
    <row r="21" spans="1:22" ht="15">
      <c r="A21" s="499"/>
      <c r="B21" s="243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</row>
    <row r="22" spans="1:22" ht="15">
      <c r="A22" s="499"/>
      <c r="B22" s="243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</row>
    <row r="23" spans="1:22" ht="15">
      <c r="A23" s="499"/>
      <c r="B23" s="243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</row>
    <row r="24" spans="1:22" ht="15">
      <c r="A24" s="499"/>
      <c r="B24" s="243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</row>
    <row r="26" spans="1:22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U26" s="295" t="s">
        <v>890</v>
      </c>
      <c r="V26" s="14"/>
    </row>
    <row r="27" spans="21:22" ht="12.75">
      <c r="U27" s="295" t="s">
        <v>891</v>
      </c>
      <c r="V27" s="14"/>
    </row>
    <row r="28" spans="21:22" ht="12.75">
      <c r="U28" s="295" t="s">
        <v>892</v>
      </c>
      <c r="V28" s="14"/>
    </row>
    <row r="29" spans="20:22" ht="12.75">
      <c r="T29" s="28" t="s">
        <v>82</v>
      </c>
      <c r="V29" s="14"/>
    </row>
    <row r="30" spans="18:20" ht="15">
      <c r="R30" s="562"/>
      <c r="S30" s="562"/>
      <c r="T30" s="562"/>
    </row>
  </sheetData>
  <sheetProtection/>
  <mergeCells count="21">
    <mergeCell ref="K9:K10"/>
    <mergeCell ref="S8:V8"/>
    <mergeCell ref="P9:R9"/>
    <mergeCell ref="S9:S10"/>
    <mergeCell ref="C4:Q4"/>
    <mergeCell ref="B8:B10"/>
    <mergeCell ref="A8:A10"/>
    <mergeCell ref="O8:R8"/>
    <mergeCell ref="K8:N8"/>
    <mergeCell ref="G8:J8"/>
    <mergeCell ref="L9:N9"/>
    <mergeCell ref="T9:V9"/>
    <mergeCell ref="O9:O10"/>
    <mergeCell ref="E2:P2"/>
    <mergeCell ref="H9:J9"/>
    <mergeCell ref="R30:T30"/>
    <mergeCell ref="U1:V1"/>
    <mergeCell ref="C8:F8"/>
    <mergeCell ref="D9:F9"/>
    <mergeCell ref="C9:C10"/>
    <mergeCell ref="G9:G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85" zoomScaleNormal="85" zoomScaleSheetLayoutView="115" zoomScalePageLayoutView="0" workbookViewId="0" topLeftCell="A1">
      <selection activeCell="A1" sqref="A1"/>
    </sheetView>
  </sheetViews>
  <sheetFormatPr defaultColWidth="8.8515625" defaultRowHeight="12.75"/>
  <cols>
    <col min="1" max="1" width="8.140625" style="65" customWidth="1"/>
    <col min="2" max="2" width="12.57421875" style="65" customWidth="1"/>
    <col min="3" max="3" width="12.140625" style="65" customWidth="1"/>
    <col min="4" max="4" width="11.7109375" style="65" customWidth="1"/>
    <col min="5" max="5" width="11.28125" style="65" customWidth="1"/>
    <col min="6" max="6" width="17.140625" style="65" customWidth="1"/>
    <col min="7" max="7" width="15.140625" style="65" customWidth="1"/>
    <col min="8" max="8" width="14.421875" style="65" customWidth="1"/>
    <col min="9" max="9" width="14.8515625" style="65" customWidth="1"/>
    <col min="10" max="10" width="18.421875" style="65" customWidth="1"/>
    <col min="11" max="11" width="17.28125" style="65" customWidth="1"/>
    <col min="12" max="12" width="16.28125" style="65" customWidth="1"/>
    <col min="13" max="16384" width="8.8515625" style="65" customWidth="1"/>
  </cols>
  <sheetData>
    <row r="1" spans="2:12" ht="15">
      <c r="B1" s="14"/>
      <c r="C1" s="14"/>
      <c r="D1" s="14"/>
      <c r="E1" s="14"/>
      <c r="F1" s="1"/>
      <c r="G1" s="1"/>
      <c r="H1" s="14"/>
      <c r="J1" s="35"/>
      <c r="K1" s="667" t="s">
        <v>538</v>
      </c>
      <c r="L1" s="667"/>
    </row>
    <row r="2" spans="2:10" ht="15.75">
      <c r="B2" s="516" t="s">
        <v>0</v>
      </c>
      <c r="C2" s="516"/>
      <c r="D2" s="516"/>
      <c r="E2" s="516"/>
      <c r="F2" s="516"/>
      <c r="G2" s="516"/>
      <c r="H2" s="516"/>
      <c r="I2" s="516"/>
      <c r="J2" s="516"/>
    </row>
    <row r="3" spans="1:12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</row>
    <row r="4" spans="2:10" ht="20.25">
      <c r="B4" s="110"/>
      <c r="C4" s="110"/>
      <c r="D4" s="110"/>
      <c r="E4" s="110"/>
      <c r="F4" s="110"/>
      <c r="G4" s="110"/>
      <c r="H4" s="110"/>
      <c r="I4" s="110"/>
      <c r="J4" s="110"/>
    </row>
    <row r="5" spans="1:12" ht="15" customHeight="1">
      <c r="A5" s="804" t="s">
        <v>831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</row>
    <row r="6" spans="1:3" ht="14.25">
      <c r="A6" s="562" t="s">
        <v>888</v>
      </c>
      <c r="B6" s="562"/>
      <c r="C6" s="27"/>
    </row>
    <row r="7" spans="1:12" ht="15" customHeight="1">
      <c r="A7" s="809" t="s">
        <v>106</v>
      </c>
      <c r="B7" s="786" t="s">
        <v>3</v>
      </c>
      <c r="C7" s="805" t="s">
        <v>22</v>
      </c>
      <c r="D7" s="805"/>
      <c r="E7" s="805"/>
      <c r="F7" s="805"/>
      <c r="G7" s="798" t="s">
        <v>23</v>
      </c>
      <c r="H7" s="799"/>
      <c r="I7" s="799"/>
      <c r="J7" s="800"/>
      <c r="K7" s="786" t="s">
        <v>379</v>
      </c>
      <c r="L7" s="783" t="s">
        <v>670</v>
      </c>
    </row>
    <row r="8" spans="1:12" ht="30.75" customHeight="1">
      <c r="A8" s="810"/>
      <c r="B8" s="801"/>
      <c r="C8" s="783" t="s">
        <v>238</v>
      </c>
      <c r="D8" s="786" t="s">
        <v>435</v>
      </c>
      <c r="E8" s="812" t="s">
        <v>94</v>
      </c>
      <c r="F8" s="782"/>
      <c r="G8" s="787" t="s">
        <v>238</v>
      </c>
      <c r="H8" s="783" t="s">
        <v>435</v>
      </c>
      <c r="I8" s="802" t="s">
        <v>94</v>
      </c>
      <c r="J8" s="803"/>
      <c r="K8" s="801"/>
      <c r="L8" s="783"/>
    </row>
    <row r="9" spans="1:15" ht="51">
      <c r="A9" s="811"/>
      <c r="B9" s="787"/>
      <c r="C9" s="783"/>
      <c r="D9" s="787"/>
      <c r="E9" s="369" t="s">
        <v>770</v>
      </c>
      <c r="F9" s="369" t="s">
        <v>436</v>
      </c>
      <c r="G9" s="783"/>
      <c r="H9" s="783"/>
      <c r="I9" s="369" t="s">
        <v>770</v>
      </c>
      <c r="J9" s="369" t="s">
        <v>436</v>
      </c>
      <c r="K9" s="787"/>
      <c r="L9" s="783"/>
      <c r="M9" s="95"/>
      <c r="N9" s="95"/>
      <c r="O9" s="95"/>
    </row>
    <row r="10" spans="1:15" ht="14.25">
      <c r="A10" s="392">
        <v>1</v>
      </c>
      <c r="B10" s="393">
        <v>2</v>
      </c>
      <c r="C10" s="392">
        <v>3</v>
      </c>
      <c r="D10" s="393">
        <v>4</v>
      </c>
      <c r="E10" s="392">
        <v>5</v>
      </c>
      <c r="F10" s="393">
        <v>6</v>
      </c>
      <c r="G10" s="392">
        <v>7</v>
      </c>
      <c r="H10" s="393">
        <v>8</v>
      </c>
      <c r="I10" s="392">
        <v>9</v>
      </c>
      <c r="J10" s="393">
        <v>10</v>
      </c>
      <c r="K10" s="392" t="s">
        <v>546</v>
      </c>
      <c r="L10" s="393">
        <v>12</v>
      </c>
      <c r="M10" s="95"/>
      <c r="N10" s="95"/>
      <c r="O10" s="95"/>
    </row>
    <row r="11" spans="1:19" s="94" customFormat="1" ht="15">
      <c r="A11" s="374">
        <v>1</v>
      </c>
      <c r="B11" s="386" t="s">
        <v>879</v>
      </c>
      <c r="C11" s="387">
        <f>'enrolment vs availed_PY'!G11</f>
        <v>17374</v>
      </c>
      <c r="D11" s="387">
        <v>588</v>
      </c>
      <c r="E11" s="387">
        <f>'AT-8_Hon_CCH_Pry'!D14</f>
        <v>527</v>
      </c>
      <c r="F11" s="387">
        <v>0</v>
      </c>
      <c r="G11" s="477">
        <f>'enrolment vs availed_UPY'!G11</f>
        <v>9466</v>
      </c>
      <c r="H11" s="387">
        <v>480</v>
      </c>
      <c r="I11" s="387">
        <f>'AT-8A_Hon_CCH_UPry'!D13</f>
        <v>455</v>
      </c>
      <c r="J11" s="387">
        <v>0</v>
      </c>
      <c r="K11" s="508">
        <f>E11+I11</f>
        <v>982</v>
      </c>
      <c r="L11" s="388" t="s">
        <v>896</v>
      </c>
      <c r="M11" s="95"/>
      <c r="N11" s="95"/>
      <c r="O11" s="95"/>
      <c r="P11" s="95"/>
      <c r="Q11" s="95"/>
      <c r="R11" s="95"/>
      <c r="S11" s="95"/>
    </row>
    <row r="12" spans="1:15" ht="15">
      <c r="A12" s="374">
        <v>2</v>
      </c>
      <c r="B12" s="389" t="s">
        <v>880</v>
      </c>
      <c r="C12" s="387">
        <f>'enrolment vs availed_PY'!G12</f>
        <v>8676</v>
      </c>
      <c r="D12" s="387">
        <v>297</v>
      </c>
      <c r="E12" s="387">
        <f>'AT-8_Hon_CCH_Pry'!D15</f>
        <v>249</v>
      </c>
      <c r="F12" s="387">
        <v>0</v>
      </c>
      <c r="G12" s="477">
        <f>'enrolment vs availed_UPY'!G12</f>
        <v>4934</v>
      </c>
      <c r="H12" s="387">
        <v>253</v>
      </c>
      <c r="I12" s="387">
        <f>'AT-8A_Hon_CCH_UPry'!D14</f>
        <v>245</v>
      </c>
      <c r="J12" s="387">
        <v>0</v>
      </c>
      <c r="K12" s="508">
        <f aca="true" t="shared" si="0" ref="K12:K18">E12+I12</f>
        <v>494</v>
      </c>
      <c r="L12" s="388" t="s">
        <v>896</v>
      </c>
      <c r="M12" s="95"/>
      <c r="N12" s="95"/>
      <c r="O12" s="95"/>
    </row>
    <row r="13" spans="1:15" ht="15">
      <c r="A13" s="374">
        <v>3</v>
      </c>
      <c r="B13" s="389" t="s">
        <v>881</v>
      </c>
      <c r="C13" s="387">
        <f>'enrolment vs availed_PY'!G13</f>
        <v>7158</v>
      </c>
      <c r="D13" s="388">
        <v>225</v>
      </c>
      <c r="E13" s="387">
        <f>'AT-8_Hon_CCH_Pry'!D16</f>
        <v>204</v>
      </c>
      <c r="F13" s="387">
        <v>0</v>
      </c>
      <c r="G13" s="477">
        <f>'enrolment vs availed_UPY'!G13</f>
        <v>3276</v>
      </c>
      <c r="H13" s="388">
        <v>166</v>
      </c>
      <c r="I13" s="387">
        <f>'AT-8A_Hon_CCH_UPry'!D15</f>
        <v>156</v>
      </c>
      <c r="J13" s="387">
        <v>0</v>
      </c>
      <c r="K13" s="508">
        <f t="shared" si="0"/>
        <v>360</v>
      </c>
      <c r="L13" s="388" t="s">
        <v>896</v>
      </c>
      <c r="M13" s="95"/>
      <c r="N13" s="95"/>
      <c r="O13" s="95"/>
    </row>
    <row r="14" spans="1:12" ht="15">
      <c r="A14" s="374">
        <v>4</v>
      </c>
      <c r="B14" s="389" t="s">
        <v>882</v>
      </c>
      <c r="C14" s="387">
        <f>'enrolment vs availed_PY'!G14</f>
        <v>19582</v>
      </c>
      <c r="D14" s="388">
        <v>527</v>
      </c>
      <c r="E14" s="387">
        <f>'AT-8_Hon_CCH_Pry'!D17</f>
        <v>526</v>
      </c>
      <c r="F14" s="387">
        <v>0</v>
      </c>
      <c r="G14" s="477">
        <f>'enrolment vs availed_UPY'!G14</f>
        <v>7148</v>
      </c>
      <c r="H14" s="388">
        <v>293</v>
      </c>
      <c r="I14" s="387">
        <f>'AT-8A_Hon_CCH_UPry'!D16</f>
        <v>337</v>
      </c>
      <c r="J14" s="387">
        <v>0</v>
      </c>
      <c r="K14" s="508">
        <f t="shared" si="0"/>
        <v>863</v>
      </c>
      <c r="L14" s="388" t="s">
        <v>896</v>
      </c>
    </row>
    <row r="15" spans="1:14" ht="15">
      <c r="A15" s="374">
        <v>5</v>
      </c>
      <c r="B15" s="390" t="s">
        <v>883</v>
      </c>
      <c r="C15" s="387">
        <f>'enrolment vs availed_PY'!G15</f>
        <v>18730</v>
      </c>
      <c r="D15" s="388">
        <v>643</v>
      </c>
      <c r="E15" s="387">
        <f>'AT-8_Hon_CCH_Pry'!D18</f>
        <v>617</v>
      </c>
      <c r="F15" s="387">
        <v>0</v>
      </c>
      <c r="G15" s="477">
        <f>'enrolment vs availed_UPY'!G15</f>
        <v>7902</v>
      </c>
      <c r="H15" s="388">
        <v>426</v>
      </c>
      <c r="I15" s="387">
        <f>'AT-8A_Hon_CCH_UPry'!D17</f>
        <v>403</v>
      </c>
      <c r="J15" s="387">
        <v>0</v>
      </c>
      <c r="K15" s="508">
        <f t="shared" si="0"/>
        <v>1020</v>
      </c>
      <c r="L15" s="388" t="s">
        <v>896</v>
      </c>
      <c r="N15" s="65" t="s">
        <v>11</v>
      </c>
    </row>
    <row r="16" spans="1:12" ht="15">
      <c r="A16" s="374">
        <v>6</v>
      </c>
      <c r="B16" s="390" t="s">
        <v>886</v>
      </c>
      <c r="C16" s="387">
        <f>'enrolment vs availed_PY'!G16</f>
        <v>11250</v>
      </c>
      <c r="D16" s="388">
        <v>346</v>
      </c>
      <c r="E16" s="387">
        <f>'AT-8_Hon_CCH_Pry'!D19</f>
        <v>335</v>
      </c>
      <c r="F16" s="387">
        <v>0</v>
      </c>
      <c r="G16" s="477">
        <f>'enrolment vs availed_UPY'!G16</f>
        <v>4134</v>
      </c>
      <c r="H16" s="388">
        <v>239</v>
      </c>
      <c r="I16" s="387">
        <f>'AT-8A_Hon_CCH_UPry'!D18</f>
        <v>217</v>
      </c>
      <c r="J16" s="387">
        <v>0</v>
      </c>
      <c r="K16" s="508">
        <f t="shared" si="0"/>
        <v>552</v>
      </c>
      <c r="L16" s="388" t="s">
        <v>896</v>
      </c>
    </row>
    <row r="17" spans="1:12" ht="15">
      <c r="A17" s="374">
        <v>7</v>
      </c>
      <c r="B17" s="389" t="s">
        <v>895</v>
      </c>
      <c r="C17" s="387">
        <f>'enrolment vs availed_PY'!G17</f>
        <v>7833</v>
      </c>
      <c r="D17" s="388">
        <v>298</v>
      </c>
      <c r="E17" s="387">
        <f>'AT-8_Hon_CCH_Pry'!D20</f>
        <v>248</v>
      </c>
      <c r="F17" s="387">
        <v>0</v>
      </c>
      <c r="G17" s="477">
        <f>'enrolment vs availed_UPY'!G17</f>
        <v>2802</v>
      </c>
      <c r="H17" s="388">
        <v>166</v>
      </c>
      <c r="I17" s="387">
        <f>'AT-8A_Hon_CCH_UPry'!D19</f>
        <v>141</v>
      </c>
      <c r="J17" s="387">
        <v>0</v>
      </c>
      <c r="K17" s="508">
        <f t="shared" si="0"/>
        <v>389</v>
      </c>
      <c r="L17" s="388" t="s">
        <v>896</v>
      </c>
    </row>
    <row r="18" spans="1:12" ht="15">
      <c r="A18" s="374">
        <v>8</v>
      </c>
      <c r="B18" s="390" t="s">
        <v>885</v>
      </c>
      <c r="C18" s="387">
        <f>'enrolment vs availed_PY'!G18</f>
        <v>4013</v>
      </c>
      <c r="D18" s="388">
        <v>137</v>
      </c>
      <c r="E18" s="387">
        <f>'AT-8_Hon_CCH_Pry'!D21</f>
        <v>116</v>
      </c>
      <c r="F18" s="387">
        <v>0</v>
      </c>
      <c r="G18" s="477">
        <f>'enrolment vs availed_UPY'!G18</f>
        <v>2673</v>
      </c>
      <c r="H18" s="388">
        <v>136</v>
      </c>
      <c r="I18" s="387">
        <f>'AT-8A_Hon_CCH_UPry'!D20</f>
        <v>118</v>
      </c>
      <c r="J18" s="387">
        <v>0</v>
      </c>
      <c r="K18" s="508">
        <f t="shared" si="0"/>
        <v>234</v>
      </c>
      <c r="L18" s="388" t="s">
        <v>896</v>
      </c>
    </row>
    <row r="19" spans="1:12" ht="15">
      <c r="A19" s="379"/>
      <c r="B19" s="379" t="s">
        <v>16</v>
      </c>
      <c r="C19" s="391">
        <f>SUM(C11:C18)</f>
        <v>94616</v>
      </c>
      <c r="D19" s="391">
        <f aca="true" t="shared" si="1" ref="D19:L19">SUM(D11:D18)</f>
        <v>3061</v>
      </c>
      <c r="E19" s="391">
        <f t="shared" si="1"/>
        <v>2822</v>
      </c>
      <c r="F19" s="391">
        <f t="shared" si="1"/>
        <v>0</v>
      </c>
      <c r="G19" s="391">
        <f t="shared" si="1"/>
        <v>42335</v>
      </c>
      <c r="H19" s="391">
        <f t="shared" si="1"/>
        <v>2159</v>
      </c>
      <c r="I19" s="391">
        <f t="shared" si="1"/>
        <v>2072</v>
      </c>
      <c r="J19" s="391">
        <f t="shared" si="1"/>
        <v>0</v>
      </c>
      <c r="K19" s="391">
        <f t="shared" si="1"/>
        <v>4894</v>
      </c>
      <c r="L19" s="391">
        <f t="shared" si="1"/>
        <v>0</v>
      </c>
    </row>
    <row r="20" spans="1:12" ht="17.25" customHeight="1">
      <c r="A20" s="806" t="s">
        <v>112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8"/>
      <c r="L20" s="808"/>
    </row>
    <row r="21" spans="1:12" ht="17.25" customHeight="1">
      <c r="A21" s="469"/>
      <c r="B21" s="470"/>
      <c r="C21" s="470"/>
      <c r="D21" s="470"/>
      <c r="E21" s="470"/>
      <c r="F21" s="470"/>
      <c r="G21" s="470"/>
      <c r="H21" s="470"/>
      <c r="I21" s="470"/>
      <c r="J21" s="470"/>
      <c r="K21" s="471"/>
      <c r="L21" s="471"/>
    </row>
    <row r="22" spans="1:12" ht="17.25" customHeight="1">
      <c r="A22" s="469"/>
      <c r="B22" s="470"/>
      <c r="C22" s="470"/>
      <c r="D22" s="470"/>
      <c r="E22" s="470"/>
      <c r="F22" s="470"/>
      <c r="G22" s="470"/>
      <c r="H22" s="470"/>
      <c r="I22" s="470"/>
      <c r="J22" s="470"/>
      <c r="K22" s="471"/>
      <c r="L22" s="471"/>
    </row>
    <row r="23" spans="1:12" ht="17.25" customHeight="1">
      <c r="A23" s="469"/>
      <c r="B23" s="470"/>
      <c r="C23" s="470"/>
      <c r="D23" s="470"/>
      <c r="E23" s="470"/>
      <c r="F23" s="470"/>
      <c r="G23" s="470"/>
      <c r="H23" s="470"/>
      <c r="I23" s="470"/>
      <c r="J23" s="470"/>
      <c r="K23" s="471"/>
      <c r="L23" s="471"/>
    </row>
    <row r="24" spans="1:12" ht="17.25" customHeight="1">
      <c r="A24" s="469"/>
      <c r="B24" s="470"/>
      <c r="C24" s="470"/>
      <c r="D24" s="470"/>
      <c r="E24" s="470"/>
      <c r="F24" s="470"/>
      <c r="G24" s="470"/>
      <c r="H24" s="470"/>
      <c r="I24" s="470"/>
      <c r="J24" s="470"/>
      <c r="K24" s="471"/>
      <c r="L24" s="471"/>
    </row>
    <row r="26" spans="1:12" ht="12.75">
      <c r="A26" s="13" t="s">
        <v>19</v>
      </c>
      <c r="B26" s="13"/>
      <c r="C26" s="13"/>
      <c r="D26" s="13"/>
      <c r="E26" s="13"/>
      <c r="F26" s="13"/>
      <c r="G26" s="13"/>
      <c r="H26" s="13"/>
      <c r="I26" s="13"/>
      <c r="K26" s="295" t="s">
        <v>890</v>
      </c>
      <c r="L26" s="14"/>
    </row>
    <row r="27" spans="11:12" ht="12.75">
      <c r="K27" s="295" t="s">
        <v>891</v>
      </c>
      <c r="L27" s="14"/>
    </row>
    <row r="28" spans="11:12" ht="12.75">
      <c r="K28" s="295" t="s">
        <v>892</v>
      </c>
      <c r="L28" s="14"/>
    </row>
    <row r="29" spans="10:12" ht="12.75">
      <c r="J29" s="28" t="s">
        <v>82</v>
      </c>
      <c r="L29" s="14"/>
    </row>
  </sheetData>
  <sheetProtection/>
  <mergeCells count="18">
    <mergeCell ref="A3:L3"/>
    <mergeCell ref="A5:L5"/>
    <mergeCell ref="C8:C9"/>
    <mergeCell ref="C7:F7"/>
    <mergeCell ref="A20:L20"/>
    <mergeCell ref="A7:A9"/>
    <mergeCell ref="B7:B9"/>
    <mergeCell ref="E8:F8"/>
    <mergeCell ref="K1:L1"/>
    <mergeCell ref="B2:J2"/>
    <mergeCell ref="G7:J7"/>
    <mergeCell ref="A6:B6"/>
    <mergeCell ref="G8:G9"/>
    <mergeCell ref="L7:L9"/>
    <mergeCell ref="K7:K9"/>
    <mergeCell ref="H8:H9"/>
    <mergeCell ref="I8:J8"/>
    <mergeCell ref="D8:D9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zoomScale="90" zoomScaleNormal="90" zoomScaleSheetLayoutView="100" zoomScalePageLayoutView="0" workbookViewId="0" topLeftCell="A8">
      <pane ySplit="4" topLeftCell="A12" activePane="bottomLeft" state="frozen"/>
      <selection pane="topLeft" activeCell="A8" sqref="A8"/>
      <selection pane="bottomLeft" activeCell="A12" sqref="A12"/>
    </sheetView>
  </sheetViews>
  <sheetFormatPr defaultColWidth="9.140625" defaultRowHeight="12.75"/>
  <cols>
    <col min="1" max="1" width="4.7109375" style="142" customWidth="1"/>
    <col min="2" max="2" width="33.28125" style="142" customWidth="1"/>
    <col min="3" max="11" width="7.8515625" style="142" customWidth="1"/>
    <col min="12" max="23" width="8.00390625" style="142" customWidth="1"/>
    <col min="24" max="16384" width="9.140625" style="142" customWidth="1"/>
  </cols>
  <sheetData>
    <row r="1" spans="15:21" ht="15">
      <c r="O1" s="822" t="s">
        <v>551</v>
      </c>
      <c r="P1" s="822"/>
      <c r="Q1" s="822"/>
      <c r="R1" s="822"/>
      <c r="S1" s="822"/>
      <c r="T1" s="822"/>
      <c r="U1" s="822"/>
    </row>
    <row r="2" spans="7:21" ht="15.75">
      <c r="G2" s="143"/>
      <c r="H2" s="143"/>
      <c r="I2" s="144"/>
      <c r="J2" s="143" t="s">
        <v>0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6:21" ht="15.75">
      <c r="F3" s="143"/>
      <c r="G3" s="143"/>
      <c r="H3" s="143"/>
      <c r="I3" s="144"/>
      <c r="J3" s="144"/>
      <c r="K3" s="144"/>
      <c r="L3" s="144"/>
      <c r="M3" s="144"/>
      <c r="N3" s="144"/>
      <c r="O3" s="144">
        <f>39021*212*0.65/100000</f>
        <v>53.770938</v>
      </c>
      <c r="P3" s="144"/>
      <c r="Q3" s="144"/>
      <c r="R3" s="144"/>
      <c r="S3" s="144"/>
      <c r="T3" s="144"/>
      <c r="U3" s="144"/>
    </row>
    <row r="4" spans="2:21" ht="18">
      <c r="B4" s="823" t="s">
        <v>698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</row>
    <row r="6" spans="2:21" ht="15.75">
      <c r="B6" s="824" t="s">
        <v>711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</row>
    <row r="8" spans="1:16" ht="12.75">
      <c r="A8" s="825" t="s">
        <v>887</v>
      </c>
      <c r="B8" s="825"/>
      <c r="P8" s="142">
        <f>2822*10*100/100000</f>
        <v>28.22</v>
      </c>
    </row>
    <row r="9" spans="1:24" ht="18">
      <c r="A9" s="145"/>
      <c r="B9" s="145"/>
      <c r="H9" s="142">
        <f>2822*600*10/100000</f>
        <v>169.32</v>
      </c>
      <c r="V9" s="813" t="s">
        <v>246</v>
      </c>
      <c r="W9" s="813"/>
      <c r="X9" s="142">
        <f>1871.99+220.14</f>
        <v>2092.13</v>
      </c>
    </row>
    <row r="10" spans="1:249" ht="12.75" customHeight="1">
      <c r="A10" s="814" t="s">
        <v>2</v>
      </c>
      <c r="B10" s="814" t="s">
        <v>107</v>
      </c>
      <c r="C10" s="816" t="s">
        <v>22</v>
      </c>
      <c r="D10" s="817"/>
      <c r="E10" s="817"/>
      <c r="F10" s="817"/>
      <c r="G10" s="817"/>
      <c r="H10" s="817"/>
      <c r="I10" s="817"/>
      <c r="J10" s="817"/>
      <c r="K10" s="818"/>
      <c r="L10" s="816" t="s">
        <v>23</v>
      </c>
      <c r="M10" s="817"/>
      <c r="N10" s="817"/>
      <c r="O10" s="817"/>
      <c r="P10" s="817"/>
      <c r="Q10" s="817"/>
      <c r="R10" s="817"/>
      <c r="S10" s="817"/>
      <c r="T10" s="818"/>
      <c r="U10" s="833" t="s">
        <v>137</v>
      </c>
      <c r="V10" s="834"/>
      <c r="W10" s="835"/>
      <c r="X10" s="147"/>
      <c r="Y10" s="147"/>
      <c r="Z10" s="147"/>
      <c r="AA10" s="147"/>
      <c r="AB10" s="147"/>
      <c r="AC10" s="148"/>
      <c r="AD10" s="14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</row>
    <row r="11" spans="1:249" ht="12.75" customHeight="1">
      <c r="A11" s="815"/>
      <c r="B11" s="815"/>
      <c r="C11" s="819" t="s">
        <v>172</v>
      </c>
      <c r="D11" s="820"/>
      <c r="E11" s="821"/>
      <c r="F11" s="819" t="s">
        <v>173</v>
      </c>
      <c r="G11" s="820"/>
      <c r="H11" s="821"/>
      <c r="I11" s="819" t="s">
        <v>16</v>
      </c>
      <c r="J11" s="820"/>
      <c r="K11" s="821"/>
      <c r="L11" s="819" t="s">
        <v>172</v>
      </c>
      <c r="M11" s="820"/>
      <c r="N11" s="821"/>
      <c r="O11" s="819" t="s">
        <v>173</v>
      </c>
      <c r="P11" s="820"/>
      <c r="Q11" s="821"/>
      <c r="R11" s="819" t="s">
        <v>16</v>
      </c>
      <c r="S11" s="820"/>
      <c r="T11" s="821"/>
      <c r="U11" s="836"/>
      <c r="V11" s="837"/>
      <c r="W11" s="838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</row>
    <row r="12" spans="1:249" ht="12.75">
      <c r="A12" s="146"/>
      <c r="B12" s="146"/>
      <c r="C12" s="150" t="s">
        <v>247</v>
      </c>
      <c r="D12" s="151" t="s">
        <v>41</v>
      </c>
      <c r="E12" s="152" t="s">
        <v>42</v>
      </c>
      <c r="F12" s="150" t="s">
        <v>247</v>
      </c>
      <c r="G12" s="151" t="s">
        <v>41</v>
      </c>
      <c r="H12" s="152" t="s">
        <v>42</v>
      </c>
      <c r="I12" s="150" t="s">
        <v>247</v>
      </c>
      <c r="J12" s="151" t="s">
        <v>41</v>
      </c>
      <c r="K12" s="152" t="s">
        <v>42</v>
      </c>
      <c r="L12" s="150" t="s">
        <v>247</v>
      </c>
      <c r="M12" s="151" t="s">
        <v>41</v>
      </c>
      <c r="N12" s="152" t="s">
        <v>42</v>
      </c>
      <c r="O12" s="150" t="s">
        <v>247</v>
      </c>
      <c r="P12" s="151" t="s">
        <v>41</v>
      </c>
      <c r="Q12" s="152" t="s">
        <v>42</v>
      </c>
      <c r="R12" s="150" t="s">
        <v>247</v>
      </c>
      <c r="S12" s="151" t="s">
        <v>41</v>
      </c>
      <c r="T12" s="152" t="s">
        <v>42</v>
      </c>
      <c r="U12" s="146" t="s">
        <v>247</v>
      </c>
      <c r="V12" s="146" t="s">
        <v>41</v>
      </c>
      <c r="W12" s="146" t="s">
        <v>42</v>
      </c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</row>
    <row r="13" spans="1:249" ht="12.75">
      <c r="A13" s="146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7</v>
      </c>
      <c r="G13" s="146">
        <v>8</v>
      </c>
      <c r="H13" s="146">
        <v>9</v>
      </c>
      <c r="I13" s="146">
        <v>11</v>
      </c>
      <c r="J13" s="146">
        <v>12</v>
      </c>
      <c r="K13" s="146">
        <v>13</v>
      </c>
      <c r="L13" s="146">
        <v>15</v>
      </c>
      <c r="M13" s="146">
        <v>16</v>
      </c>
      <c r="N13" s="146">
        <v>17</v>
      </c>
      <c r="O13" s="146">
        <v>19</v>
      </c>
      <c r="P13" s="146">
        <v>20</v>
      </c>
      <c r="Q13" s="146">
        <v>21</v>
      </c>
      <c r="R13" s="146">
        <v>23</v>
      </c>
      <c r="S13" s="146">
        <v>24</v>
      </c>
      <c r="T13" s="146">
        <v>25</v>
      </c>
      <c r="U13" s="146">
        <v>27</v>
      </c>
      <c r="V13" s="146">
        <v>28</v>
      </c>
      <c r="W13" s="146">
        <v>29</v>
      </c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</row>
    <row r="14" spans="1:249" ht="12.75" customHeight="1">
      <c r="A14" s="830" t="s">
        <v>239</v>
      </c>
      <c r="B14" s="831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54"/>
      <c r="V14" s="155"/>
      <c r="W14" s="155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</row>
    <row r="15" spans="1:23" ht="12.75">
      <c r="A15" s="402">
        <v>1</v>
      </c>
      <c r="B15" s="401" t="s">
        <v>122</v>
      </c>
      <c r="C15" s="394">
        <v>0</v>
      </c>
      <c r="D15" s="394">
        <v>0</v>
      </c>
      <c r="E15" s="394">
        <f>('AT27_Req_FG_CA_Pry'!$I$19*3000)/100000</f>
        <v>52.81435812000001</v>
      </c>
      <c r="F15" s="394">
        <v>0</v>
      </c>
      <c r="G15" s="394">
        <v>0</v>
      </c>
      <c r="H15" s="394">
        <v>0</v>
      </c>
      <c r="I15" s="395">
        <f aca="true" t="shared" si="0" ref="I15:K19">C15+F15</f>
        <v>0</v>
      </c>
      <c r="J15" s="395">
        <f t="shared" si="0"/>
        <v>0</v>
      </c>
      <c r="K15" s="395">
        <f t="shared" si="0"/>
        <v>52.81435812000001</v>
      </c>
      <c r="L15" s="394">
        <v>0</v>
      </c>
      <c r="M15" s="394">
        <v>0</v>
      </c>
      <c r="N15" s="394">
        <f>('AT27A_Req_FG_CA_U Pry '!$I$19*3000)/100000</f>
        <v>37.2263004</v>
      </c>
      <c r="O15" s="394">
        <v>0</v>
      </c>
      <c r="P15" s="394">
        <v>0</v>
      </c>
      <c r="Q15" s="394">
        <v>0</v>
      </c>
      <c r="R15" s="395">
        <f aca="true" t="shared" si="1" ref="R15:T19">L15+O15</f>
        <v>0</v>
      </c>
      <c r="S15" s="395">
        <f t="shared" si="1"/>
        <v>0</v>
      </c>
      <c r="T15" s="395">
        <f t="shared" si="1"/>
        <v>37.2263004</v>
      </c>
      <c r="U15" s="395">
        <f aca="true" t="shared" si="2" ref="U15:W19">I15+R15</f>
        <v>0</v>
      </c>
      <c r="V15" s="395">
        <f t="shared" si="2"/>
        <v>0</v>
      </c>
      <c r="W15" s="395">
        <f t="shared" si="2"/>
        <v>90.04065852000001</v>
      </c>
    </row>
    <row r="16" spans="1:23" ht="12.75">
      <c r="A16" s="402">
        <v>2</v>
      </c>
      <c r="B16" s="403" t="s">
        <v>476</v>
      </c>
      <c r="C16" s="394">
        <v>0</v>
      </c>
      <c r="D16" s="394">
        <v>0</v>
      </c>
      <c r="E16" s="394">
        <f>('AT27_Req_FG_CA_Pry'!$G$19*'AT27_Req_FG_CA_Pry'!$H$18*3.91)/100000</f>
        <v>688.347134164</v>
      </c>
      <c r="F16" s="394">
        <v>0</v>
      </c>
      <c r="G16" s="394">
        <v>0</v>
      </c>
      <c r="H16" s="394">
        <f>('AT27_Req_FG_CA_Pry'!$G$19*'AT27_Req_FG_CA_Pry'!$H$18*1.2)/100000</f>
        <v>211.25743248</v>
      </c>
      <c r="I16" s="395">
        <f t="shared" si="0"/>
        <v>0</v>
      </c>
      <c r="J16" s="395">
        <f t="shared" si="0"/>
        <v>0</v>
      </c>
      <c r="K16" s="395">
        <f t="shared" si="0"/>
        <v>899.604566644</v>
      </c>
      <c r="L16" s="394">
        <v>0</v>
      </c>
      <c r="M16" s="394">
        <v>0</v>
      </c>
      <c r="N16" s="394">
        <f>('AT27A_Req_FG_CA_U Pry '!$G$19*'AT27A_Req_FG_CA_U Pry '!$H$18*5.86)/100000</f>
        <v>484.7691563200001</v>
      </c>
      <c r="O16" s="394">
        <v>0</v>
      </c>
      <c r="P16" s="394">
        <v>0</v>
      </c>
      <c r="Q16" s="394">
        <f>('AT27A_Req_FG_CA_U Pry '!$G$19*'AT27A_Req_FG_CA_U Pry '!$H$18*1)/100000</f>
        <v>82.725112</v>
      </c>
      <c r="R16" s="395">
        <f t="shared" si="1"/>
        <v>0</v>
      </c>
      <c r="S16" s="395">
        <f t="shared" si="1"/>
        <v>0</v>
      </c>
      <c r="T16" s="395">
        <f t="shared" si="1"/>
        <v>567.4942683200001</v>
      </c>
      <c r="U16" s="395">
        <f t="shared" si="2"/>
        <v>0</v>
      </c>
      <c r="V16" s="395">
        <f t="shared" si="2"/>
        <v>0</v>
      </c>
      <c r="W16" s="395">
        <f t="shared" si="2"/>
        <v>1467.0988349640002</v>
      </c>
    </row>
    <row r="17" spans="1:23" ht="15" customHeight="1">
      <c r="A17" s="402">
        <v>3</v>
      </c>
      <c r="B17" s="403" t="s">
        <v>126</v>
      </c>
      <c r="C17" s="394">
        <v>0</v>
      </c>
      <c r="D17" s="394">
        <v>0</v>
      </c>
      <c r="E17" s="394">
        <f>'AT-30_Coook-cum-Helper'!$E$19*10*900/100000</f>
        <v>253.98</v>
      </c>
      <c r="F17" s="394">
        <v>0</v>
      </c>
      <c r="G17" s="394">
        <v>0</v>
      </c>
      <c r="H17" s="394">
        <f>'AT-30_Coook-cum-Helper'!$E$19*10*600/100000</f>
        <v>169.32</v>
      </c>
      <c r="I17" s="395">
        <f t="shared" si="0"/>
        <v>0</v>
      </c>
      <c r="J17" s="395">
        <f t="shared" si="0"/>
        <v>0</v>
      </c>
      <c r="K17" s="395">
        <f t="shared" si="0"/>
        <v>423.29999999999995</v>
      </c>
      <c r="L17" s="394">
        <v>0</v>
      </c>
      <c r="M17" s="394">
        <v>0</v>
      </c>
      <c r="N17" s="394">
        <f>'AT-30_Coook-cum-Helper'!$I$19*900*10/100000</f>
        <v>186.48</v>
      </c>
      <c r="O17" s="394">
        <v>0</v>
      </c>
      <c r="P17" s="394">
        <v>0</v>
      </c>
      <c r="Q17" s="394">
        <f>'AT-30_Coook-cum-Helper'!$I$19*600*10/100000</f>
        <v>124.32</v>
      </c>
      <c r="R17" s="395">
        <f t="shared" si="1"/>
        <v>0</v>
      </c>
      <c r="S17" s="395">
        <f t="shared" si="1"/>
        <v>0</v>
      </c>
      <c r="T17" s="395">
        <f t="shared" si="1"/>
        <v>310.79999999999995</v>
      </c>
      <c r="U17" s="395">
        <f t="shared" si="2"/>
        <v>0</v>
      </c>
      <c r="V17" s="395">
        <f t="shared" si="2"/>
        <v>0</v>
      </c>
      <c r="W17" s="395">
        <f t="shared" si="2"/>
        <v>734.0999999999999</v>
      </c>
    </row>
    <row r="18" spans="1:23" ht="12" customHeight="1">
      <c r="A18" s="402">
        <v>4</v>
      </c>
      <c r="B18" s="403" t="s">
        <v>124</v>
      </c>
      <c r="C18" s="394">
        <v>0</v>
      </c>
      <c r="D18" s="394">
        <v>0</v>
      </c>
      <c r="E18" s="394">
        <f>'AT27_Req_FG_CA_Pry'!$T$19</f>
        <v>69.89100057879999</v>
      </c>
      <c r="F18" s="394">
        <v>0</v>
      </c>
      <c r="G18" s="394">
        <v>0</v>
      </c>
      <c r="H18" s="394">
        <v>0</v>
      </c>
      <c r="I18" s="395">
        <f t="shared" si="0"/>
        <v>0</v>
      </c>
      <c r="J18" s="395">
        <f t="shared" si="0"/>
        <v>0</v>
      </c>
      <c r="K18" s="395">
        <f t="shared" si="0"/>
        <v>69.89100057879999</v>
      </c>
      <c r="L18" s="394">
        <v>0</v>
      </c>
      <c r="M18" s="394">
        <v>0</v>
      </c>
      <c r="N18" s="394">
        <f>'AT27A_Req_FG_CA_U Pry '!$T$19</f>
        <v>49.262804196</v>
      </c>
      <c r="O18" s="394">
        <v>0</v>
      </c>
      <c r="P18" s="394">
        <v>0</v>
      </c>
      <c r="Q18" s="394">
        <v>0</v>
      </c>
      <c r="R18" s="395">
        <f t="shared" si="1"/>
        <v>0</v>
      </c>
      <c r="S18" s="395">
        <f t="shared" si="1"/>
        <v>0</v>
      </c>
      <c r="T18" s="395">
        <f t="shared" si="1"/>
        <v>49.262804196</v>
      </c>
      <c r="U18" s="395">
        <f t="shared" si="2"/>
        <v>0</v>
      </c>
      <c r="V18" s="395">
        <f t="shared" si="2"/>
        <v>0</v>
      </c>
      <c r="W18" s="395">
        <f t="shared" si="2"/>
        <v>119.1538047748</v>
      </c>
    </row>
    <row r="19" spans="1:23" ht="12.75">
      <c r="A19" s="402">
        <v>5</v>
      </c>
      <c r="B19" s="401" t="s">
        <v>125</v>
      </c>
      <c r="C19" s="394">
        <v>0</v>
      </c>
      <c r="D19" s="394">
        <v>0</v>
      </c>
      <c r="E19" s="394">
        <f>SUM(E15:E18)*2.7%</f>
        <v>28.755877307295602</v>
      </c>
      <c r="F19" s="394">
        <v>0</v>
      </c>
      <c r="G19" s="394">
        <v>0</v>
      </c>
      <c r="H19" s="394">
        <v>0</v>
      </c>
      <c r="I19" s="395">
        <f t="shared" si="0"/>
        <v>0</v>
      </c>
      <c r="J19" s="395">
        <f t="shared" si="0"/>
        <v>0</v>
      </c>
      <c r="K19" s="395">
        <f t="shared" si="0"/>
        <v>28.755877307295602</v>
      </c>
      <c r="L19" s="394">
        <v>0</v>
      </c>
      <c r="M19" s="394">
        <v>0</v>
      </c>
      <c r="N19" s="394">
        <f>SUM(N15:N18)*2.7%</f>
        <v>20.458933044732007</v>
      </c>
      <c r="O19" s="394">
        <v>0</v>
      </c>
      <c r="P19" s="394">
        <v>0</v>
      </c>
      <c r="Q19" s="394">
        <v>0</v>
      </c>
      <c r="R19" s="395">
        <f t="shared" si="1"/>
        <v>0</v>
      </c>
      <c r="S19" s="395">
        <f t="shared" si="1"/>
        <v>0</v>
      </c>
      <c r="T19" s="395">
        <f t="shared" si="1"/>
        <v>20.458933044732007</v>
      </c>
      <c r="U19" s="395">
        <f t="shared" si="2"/>
        <v>0</v>
      </c>
      <c r="V19" s="395">
        <f t="shared" si="2"/>
        <v>0</v>
      </c>
      <c r="W19" s="395">
        <f t="shared" si="2"/>
        <v>49.21481035202761</v>
      </c>
    </row>
    <row r="20" spans="1:23" ht="12.75" customHeight="1">
      <c r="A20" s="828" t="s">
        <v>240</v>
      </c>
      <c r="B20" s="829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</row>
    <row r="21" spans="1:23" ht="12.75">
      <c r="A21" s="402">
        <v>6</v>
      </c>
      <c r="B21" s="401" t="s">
        <v>127</v>
      </c>
      <c r="C21" s="396">
        <v>0</v>
      </c>
      <c r="D21" s="396">
        <v>0</v>
      </c>
      <c r="E21" s="397">
        <v>0</v>
      </c>
      <c r="F21" s="396">
        <v>0</v>
      </c>
      <c r="G21" s="396">
        <v>0</v>
      </c>
      <c r="H21" s="397">
        <v>0</v>
      </c>
      <c r="I21" s="395">
        <f aca="true" t="shared" si="3" ref="I21:K23">C21+F21</f>
        <v>0</v>
      </c>
      <c r="J21" s="395">
        <f t="shared" si="3"/>
        <v>0</v>
      </c>
      <c r="K21" s="395">
        <f t="shared" si="3"/>
        <v>0</v>
      </c>
      <c r="L21" s="396">
        <v>0</v>
      </c>
      <c r="M21" s="396">
        <v>0</v>
      </c>
      <c r="N21" s="397">
        <f>(7*315000)/100000</f>
        <v>22.05</v>
      </c>
      <c r="O21" s="396">
        <v>0</v>
      </c>
      <c r="P21" s="396">
        <v>0</v>
      </c>
      <c r="Q21" s="397">
        <f>(7*35000)/100000</f>
        <v>2.45</v>
      </c>
      <c r="R21" s="398">
        <f>L21+O21</f>
        <v>0</v>
      </c>
      <c r="S21" s="398">
        <f>M21+P21</f>
        <v>0</v>
      </c>
      <c r="T21" s="399">
        <f>N21+Q21</f>
        <v>24.5</v>
      </c>
      <c r="U21" s="398">
        <f>I21+R21</f>
        <v>0</v>
      </c>
      <c r="V21" s="398">
        <f>J21+S21</f>
        <v>0</v>
      </c>
      <c r="W21" s="399">
        <f>K21+T21</f>
        <v>24.5</v>
      </c>
    </row>
    <row r="22" spans="1:23" ht="12.75">
      <c r="A22" s="402">
        <v>7</v>
      </c>
      <c r="B22" s="401" t="s">
        <v>128</v>
      </c>
      <c r="C22" s="400">
        <v>0</v>
      </c>
      <c r="D22" s="400">
        <v>0</v>
      </c>
      <c r="E22" s="394">
        <v>0</v>
      </c>
      <c r="F22" s="400">
        <v>0</v>
      </c>
      <c r="G22" s="400">
        <v>0</v>
      </c>
      <c r="H22" s="394">
        <v>0</v>
      </c>
      <c r="I22" s="395">
        <f t="shared" si="3"/>
        <v>0</v>
      </c>
      <c r="J22" s="395">
        <f t="shared" si="3"/>
        <v>0</v>
      </c>
      <c r="K22" s="395">
        <f t="shared" si="3"/>
        <v>0</v>
      </c>
      <c r="L22" s="400">
        <v>0</v>
      </c>
      <c r="M22" s="400">
        <v>0</v>
      </c>
      <c r="N22" s="394">
        <f>'AT29_Replacement KD '!T20</f>
        <v>0.72</v>
      </c>
      <c r="O22" s="400">
        <v>0</v>
      </c>
      <c r="P22" s="400">
        <v>0</v>
      </c>
      <c r="Q22" s="394">
        <f>'AT29_Replacement KD '!U20</f>
        <v>0.08</v>
      </c>
      <c r="R22" s="400">
        <v>0</v>
      </c>
      <c r="S22" s="400">
        <v>0</v>
      </c>
      <c r="T22" s="399">
        <f>N22+Q22</f>
        <v>0.7999999999999999</v>
      </c>
      <c r="U22" s="400">
        <v>0</v>
      </c>
      <c r="V22" s="400">
        <v>0</v>
      </c>
      <c r="W22" s="399">
        <f>K22+T22</f>
        <v>0.7999999999999999</v>
      </c>
    </row>
    <row r="23" spans="1:23" ht="12.75">
      <c r="A23" s="156">
        <v>8</v>
      </c>
      <c r="B23" s="157" t="s">
        <v>837</v>
      </c>
      <c r="C23" s="400">
        <v>0</v>
      </c>
      <c r="D23" s="400">
        <v>0</v>
      </c>
      <c r="E23" s="394">
        <f>(766*9000)/100000</f>
        <v>68.94</v>
      </c>
      <c r="F23" s="400">
        <v>0</v>
      </c>
      <c r="G23" s="400">
        <v>0</v>
      </c>
      <c r="H23" s="394">
        <f>(766*1000)/100000</f>
        <v>7.66</v>
      </c>
      <c r="I23" s="395">
        <f t="shared" si="3"/>
        <v>0</v>
      </c>
      <c r="J23" s="395">
        <f t="shared" si="3"/>
        <v>0</v>
      </c>
      <c r="K23" s="395">
        <f t="shared" si="3"/>
        <v>76.6</v>
      </c>
      <c r="L23" s="400">
        <v>0</v>
      </c>
      <c r="M23" s="400">
        <v>0</v>
      </c>
      <c r="N23" s="394">
        <f>(767*9000)/100000</f>
        <v>69.03</v>
      </c>
      <c r="O23" s="400">
        <v>0</v>
      </c>
      <c r="P23" s="400">
        <v>0</v>
      </c>
      <c r="Q23" s="394">
        <f>(767*1000)/100000</f>
        <v>7.67</v>
      </c>
      <c r="R23" s="395">
        <f>L23+O23</f>
        <v>0</v>
      </c>
      <c r="S23" s="395">
        <f>M23+P23</f>
        <v>0</v>
      </c>
      <c r="T23" s="395">
        <f>N23+Q23</f>
        <v>76.7</v>
      </c>
      <c r="U23" s="395">
        <f>I23+R23</f>
        <v>0</v>
      </c>
      <c r="V23" s="395">
        <f>J23+S23</f>
        <v>0</v>
      </c>
      <c r="W23" s="395">
        <f>K23+T23</f>
        <v>153.3</v>
      </c>
    </row>
    <row r="24" spans="1:23" ht="12.75">
      <c r="A24" s="156"/>
      <c r="B24" s="157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</row>
    <row r="25" spans="1:23" ht="12.75">
      <c r="A25" s="270">
        <v>9</v>
      </c>
      <c r="B25" s="157" t="s">
        <v>855</v>
      </c>
      <c r="C25" s="400">
        <f>(C15+C16+C17+C18+C19)*5%</f>
        <v>0</v>
      </c>
      <c r="D25" s="400">
        <f>(D15+D16+D17+D18+D19)*5%</f>
        <v>0</v>
      </c>
      <c r="E25" s="400">
        <f>SUM(E15:E23)*5%</f>
        <v>58.13641850850478</v>
      </c>
      <c r="F25" s="400">
        <f>SUM(F15:F23)*5%</f>
        <v>0</v>
      </c>
      <c r="G25" s="400">
        <f>SUM(G15:G23)*5%</f>
        <v>0</v>
      </c>
      <c r="H25" s="400">
        <f>SUM(H15:H23)*5%</f>
        <v>19.411871624</v>
      </c>
      <c r="I25" s="395">
        <f>C25+F25</f>
        <v>0</v>
      </c>
      <c r="J25" s="395">
        <f>D25+G25</f>
        <v>0</v>
      </c>
      <c r="K25" s="395">
        <f>E25+H25</f>
        <v>77.54829013250477</v>
      </c>
      <c r="L25" s="400">
        <f aca="true" t="shared" si="4" ref="L25:Q25">SUM(L15:L23)*5%</f>
        <v>0</v>
      </c>
      <c r="M25" s="400">
        <f t="shared" si="4"/>
        <v>0</v>
      </c>
      <c r="N25" s="400">
        <f t="shared" si="4"/>
        <v>43.49985969803661</v>
      </c>
      <c r="O25" s="400">
        <f t="shared" si="4"/>
        <v>0</v>
      </c>
      <c r="P25" s="400">
        <f t="shared" si="4"/>
        <v>0</v>
      </c>
      <c r="Q25" s="400">
        <f t="shared" si="4"/>
        <v>10.8622556</v>
      </c>
      <c r="R25" s="395">
        <f>L25+O25</f>
        <v>0</v>
      </c>
      <c r="S25" s="395">
        <f>M25+P25</f>
        <v>0</v>
      </c>
      <c r="T25" s="395">
        <f>N25+Q25</f>
        <v>54.362115298036606</v>
      </c>
      <c r="U25" s="395">
        <f>I25+R25</f>
        <v>0</v>
      </c>
      <c r="V25" s="395">
        <f>J25+S25</f>
        <v>0</v>
      </c>
      <c r="W25" s="395">
        <f>K25+T25</f>
        <v>131.91040543054137</v>
      </c>
    </row>
    <row r="26" spans="1:23" ht="12.75">
      <c r="A26" s="826" t="s">
        <v>16</v>
      </c>
      <c r="B26" s="827"/>
      <c r="C26" s="395">
        <f>SUM(C15:C25)</f>
        <v>0</v>
      </c>
      <c r="D26" s="395">
        <f aca="true" t="shared" si="5" ref="D26:W26">SUM(D15:D25)</f>
        <v>0</v>
      </c>
      <c r="E26" s="395">
        <f>SUM(E15:E25)</f>
        <v>1220.8647886786002</v>
      </c>
      <c r="F26" s="395">
        <f t="shared" si="5"/>
        <v>0</v>
      </c>
      <c r="G26" s="395">
        <f t="shared" si="5"/>
        <v>0</v>
      </c>
      <c r="H26" s="395">
        <f t="shared" si="5"/>
        <v>407.649304104</v>
      </c>
      <c r="I26" s="395">
        <f t="shared" si="5"/>
        <v>0</v>
      </c>
      <c r="J26" s="395">
        <f t="shared" si="5"/>
        <v>0</v>
      </c>
      <c r="K26" s="395">
        <f t="shared" si="5"/>
        <v>1628.5140927826</v>
      </c>
      <c r="L26" s="395">
        <f t="shared" si="5"/>
        <v>0</v>
      </c>
      <c r="M26" s="395">
        <f t="shared" si="5"/>
        <v>0</v>
      </c>
      <c r="N26" s="395">
        <f>SUM(N15:N25)</f>
        <v>913.4970536587688</v>
      </c>
      <c r="O26" s="395">
        <f t="shared" si="5"/>
        <v>0</v>
      </c>
      <c r="P26" s="395">
        <f t="shared" si="5"/>
        <v>0</v>
      </c>
      <c r="Q26" s="395">
        <f t="shared" si="5"/>
        <v>228.10736759999998</v>
      </c>
      <c r="R26" s="395">
        <f t="shared" si="5"/>
        <v>0</v>
      </c>
      <c r="S26" s="395">
        <f t="shared" si="5"/>
        <v>0</v>
      </c>
      <c r="T26" s="395">
        <f t="shared" si="5"/>
        <v>1141.6044212587685</v>
      </c>
      <c r="U26" s="395">
        <f t="shared" si="5"/>
        <v>0</v>
      </c>
      <c r="V26" s="395">
        <f t="shared" si="5"/>
        <v>0</v>
      </c>
      <c r="W26" s="395">
        <f t="shared" si="5"/>
        <v>2770.1185140413695</v>
      </c>
    </row>
    <row r="27" spans="1:2" ht="12.75">
      <c r="A27" s="158"/>
      <c r="B27" s="158"/>
    </row>
    <row r="28" spans="5:17" ht="12.75">
      <c r="E28" s="433"/>
      <c r="G28" s="433"/>
      <c r="H28" s="433"/>
      <c r="J28" s="433"/>
      <c r="L28" s="433"/>
      <c r="N28" s="433"/>
      <c r="Q28" s="433"/>
    </row>
    <row r="29" spans="5:11" ht="12.75">
      <c r="E29" s="433"/>
      <c r="F29" s="433"/>
      <c r="G29" s="433"/>
      <c r="K29" s="433"/>
    </row>
    <row r="30" spans="6:8" ht="12.75">
      <c r="F30" s="433"/>
      <c r="H30" s="433"/>
    </row>
    <row r="31" spans="1:21" ht="12.75">
      <c r="A31" s="832"/>
      <c r="B31" s="832"/>
      <c r="C31" s="832"/>
      <c r="D31" s="832"/>
      <c r="E31" s="832"/>
      <c r="F31" s="832"/>
      <c r="G31" s="832"/>
      <c r="H31" s="832"/>
      <c r="I31" s="832"/>
      <c r="J31" s="159"/>
      <c r="K31" s="159"/>
      <c r="M31" s="159"/>
      <c r="N31" s="159"/>
      <c r="O31" s="832"/>
      <c r="P31" s="832"/>
      <c r="Q31" s="832"/>
      <c r="R31" s="832"/>
      <c r="S31" s="832"/>
      <c r="T31" s="832"/>
      <c r="U31" s="832"/>
    </row>
    <row r="33" spans="1:22" ht="12.75">
      <c r="A33" s="13" t="s">
        <v>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U33" s="295" t="s">
        <v>890</v>
      </c>
      <c r="V33" s="14"/>
    </row>
    <row r="34" spans="21:22" ht="12.75">
      <c r="U34" s="295" t="s">
        <v>891</v>
      </c>
      <c r="V34" s="14"/>
    </row>
    <row r="35" spans="10:22" ht="12.75">
      <c r="J35" s="13"/>
      <c r="U35" s="295" t="s">
        <v>892</v>
      </c>
      <c r="V35" s="14"/>
    </row>
    <row r="36" spans="10:22" ht="12.75">
      <c r="J36" s="506"/>
      <c r="T36" s="28" t="s">
        <v>82</v>
      </c>
      <c r="V36" s="14"/>
    </row>
    <row r="40" ht="12.75">
      <c r="L40" s="142">
        <v>37.22</v>
      </c>
    </row>
    <row r="41" ht="12.75">
      <c r="L41" s="142">
        <v>484.77</v>
      </c>
    </row>
    <row r="42" ht="12.75">
      <c r="L42" s="142">
        <v>82.73</v>
      </c>
    </row>
    <row r="43" spans="3:12" ht="12.75">
      <c r="C43" s="142">
        <v>52.81</v>
      </c>
      <c r="L43" s="142">
        <v>49.14</v>
      </c>
    </row>
    <row r="44" spans="3:12" ht="12.75">
      <c r="C44" s="142">
        <v>688.34</v>
      </c>
      <c r="L44" s="142">
        <v>186.48</v>
      </c>
    </row>
    <row r="45" ht="12.75">
      <c r="L45" s="142">
        <v>20.72</v>
      </c>
    </row>
    <row r="46" spans="3:12" ht="12.75">
      <c r="C46" s="142">
        <v>69.71</v>
      </c>
      <c r="L46" s="142">
        <f>SUM(L40:L45)</f>
        <v>861.0600000000001</v>
      </c>
    </row>
    <row r="47" spans="3:12" ht="12.75">
      <c r="C47" s="142">
        <v>253.98</v>
      </c>
      <c r="L47" s="142">
        <f>L46*2.7%</f>
        <v>23.248620000000006</v>
      </c>
    </row>
    <row r="48" ht="12.75">
      <c r="C48" s="142">
        <f>SUM(C43:C47)</f>
        <v>1064.8400000000001</v>
      </c>
    </row>
    <row r="50" ht="12.75">
      <c r="C50" s="142">
        <f>C48*2.7%</f>
        <v>28.750680000000006</v>
      </c>
    </row>
  </sheetData>
  <sheetProtection/>
  <mergeCells count="21">
    <mergeCell ref="A31:I31"/>
    <mergeCell ref="O31:U31"/>
    <mergeCell ref="R11:T11"/>
    <mergeCell ref="U10:W11"/>
    <mergeCell ref="L11:N11"/>
    <mergeCell ref="O1:U1"/>
    <mergeCell ref="B4:U4"/>
    <mergeCell ref="B6:U6"/>
    <mergeCell ref="A8:B8"/>
    <mergeCell ref="C11:E11"/>
    <mergeCell ref="A26:B26"/>
    <mergeCell ref="A20:B20"/>
    <mergeCell ref="A14:B14"/>
    <mergeCell ref="O11:Q11"/>
    <mergeCell ref="I11:K11"/>
    <mergeCell ref="V9:W9"/>
    <mergeCell ref="A10:A11"/>
    <mergeCell ref="B10:B11"/>
    <mergeCell ref="C10:K10"/>
    <mergeCell ref="L10:T10"/>
    <mergeCell ref="F11:H11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65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7.421875" style="134" customWidth="1"/>
    <col min="2" max="2" width="17.140625" style="134" customWidth="1"/>
    <col min="3" max="3" width="11.00390625" style="134" customWidth="1"/>
    <col min="4" max="4" width="10.00390625" style="134" customWidth="1"/>
    <col min="5" max="5" width="11.8515625" style="134" customWidth="1"/>
    <col min="6" max="6" width="12.140625" style="134" customWidth="1"/>
    <col min="7" max="7" width="13.28125" style="134" customWidth="1"/>
    <col min="8" max="8" width="14.57421875" style="134" customWidth="1"/>
    <col min="9" max="9" width="12.7109375" style="134" customWidth="1"/>
    <col min="10" max="10" width="14.00390625" style="134" customWidth="1"/>
    <col min="11" max="11" width="10.8515625" style="134" customWidth="1"/>
    <col min="12" max="12" width="11.57421875" style="134" customWidth="1"/>
    <col min="13" max="16384" width="9.140625" style="134" customWidth="1"/>
  </cols>
  <sheetData>
    <row r="1" spans="5:10" s="77" customFormat="1" ht="12.75">
      <c r="E1" s="839"/>
      <c r="F1" s="839"/>
      <c r="G1" s="839"/>
      <c r="H1" s="839"/>
      <c r="I1" s="839"/>
      <c r="J1" s="259" t="s">
        <v>671</v>
      </c>
    </row>
    <row r="2" spans="1:10" s="77" customFormat="1" ht="15">
      <c r="A2" s="840" t="s">
        <v>0</v>
      </c>
      <c r="B2" s="840"/>
      <c r="C2" s="840"/>
      <c r="D2" s="840"/>
      <c r="E2" s="840"/>
      <c r="F2" s="840"/>
      <c r="G2" s="840"/>
      <c r="H2" s="840"/>
      <c r="I2" s="840"/>
      <c r="J2" s="840"/>
    </row>
    <row r="3" spans="1:10" s="77" customFormat="1" ht="20.25">
      <c r="A3" s="581" t="s">
        <v>698</v>
      </c>
      <c r="B3" s="581"/>
      <c r="C3" s="581"/>
      <c r="D3" s="581"/>
      <c r="E3" s="581"/>
      <c r="F3" s="581"/>
      <c r="G3" s="581"/>
      <c r="H3" s="581"/>
      <c r="I3" s="581"/>
      <c r="J3" s="581"/>
    </row>
    <row r="4" s="77" customFormat="1" ht="14.25" customHeight="1"/>
    <row r="5" spans="1:12" ht="19.5" customHeight="1">
      <c r="A5" s="842" t="s">
        <v>771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</row>
    <row r="6" spans="1:10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</row>
    <row r="7" ht="0.75" customHeight="1"/>
    <row r="8" spans="1:12" ht="12.75">
      <c r="A8" s="841" t="s">
        <v>948</v>
      </c>
      <c r="B8" s="841"/>
      <c r="C8" s="261"/>
      <c r="H8" s="843" t="s">
        <v>774</v>
      </c>
      <c r="I8" s="843"/>
      <c r="J8" s="843"/>
      <c r="K8" s="843"/>
      <c r="L8" s="843"/>
    </row>
    <row r="9" spans="1:16" ht="18" customHeight="1">
      <c r="A9" s="845" t="s">
        <v>2</v>
      </c>
      <c r="B9" s="845" t="s">
        <v>34</v>
      </c>
      <c r="C9" s="724" t="s">
        <v>672</v>
      </c>
      <c r="D9" s="724"/>
      <c r="E9" s="724" t="s">
        <v>123</v>
      </c>
      <c r="F9" s="724"/>
      <c r="G9" s="724" t="s">
        <v>673</v>
      </c>
      <c r="H9" s="724"/>
      <c r="I9" s="724" t="s">
        <v>124</v>
      </c>
      <c r="J9" s="724"/>
      <c r="K9" s="724" t="s">
        <v>125</v>
      </c>
      <c r="L9" s="724"/>
      <c r="O9" s="262"/>
      <c r="P9" s="263"/>
    </row>
    <row r="10" spans="1:12" ht="44.25" customHeight="1">
      <c r="A10" s="845"/>
      <c r="B10" s="845"/>
      <c r="C10" s="81" t="s">
        <v>674</v>
      </c>
      <c r="D10" s="81" t="s">
        <v>675</v>
      </c>
      <c r="E10" s="81" t="s">
        <v>676</v>
      </c>
      <c r="F10" s="81" t="s">
        <v>677</v>
      </c>
      <c r="G10" s="81" t="s">
        <v>676</v>
      </c>
      <c r="H10" s="81" t="s">
        <v>677</v>
      </c>
      <c r="I10" s="81" t="s">
        <v>674</v>
      </c>
      <c r="J10" s="81" t="s">
        <v>675</v>
      </c>
      <c r="K10" s="81" t="s">
        <v>674</v>
      </c>
      <c r="L10" s="81" t="s">
        <v>675</v>
      </c>
    </row>
    <row r="11" spans="1:12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ht="15.75" customHeight="1">
      <c r="A12" s="374">
        <v>1</v>
      </c>
      <c r="B12" s="386" t="s">
        <v>879</v>
      </c>
      <c r="C12" s="264" t="s">
        <v>896</v>
      </c>
      <c r="D12" s="264" t="s">
        <v>896</v>
      </c>
      <c r="E12" s="264" t="s">
        <v>896</v>
      </c>
      <c r="F12" s="264" t="s">
        <v>896</v>
      </c>
      <c r="G12" s="264" t="s">
        <v>896</v>
      </c>
      <c r="H12" s="264" t="s">
        <v>896</v>
      </c>
      <c r="I12" s="264" t="s">
        <v>896</v>
      </c>
      <c r="J12" s="264" t="s">
        <v>896</v>
      </c>
      <c r="K12" s="264" t="s">
        <v>896</v>
      </c>
      <c r="L12" s="264" t="s">
        <v>896</v>
      </c>
    </row>
    <row r="13" spans="1:12" ht="15.75" customHeight="1">
      <c r="A13" s="374">
        <v>2</v>
      </c>
      <c r="B13" s="389" t="s">
        <v>880</v>
      </c>
      <c r="C13" s="264" t="s">
        <v>896</v>
      </c>
      <c r="D13" s="264" t="s">
        <v>896</v>
      </c>
      <c r="E13" s="264" t="s">
        <v>896</v>
      </c>
      <c r="F13" s="264" t="s">
        <v>896</v>
      </c>
      <c r="G13" s="264" t="s">
        <v>896</v>
      </c>
      <c r="H13" s="264" t="s">
        <v>896</v>
      </c>
      <c r="I13" s="264" t="s">
        <v>896</v>
      </c>
      <c r="J13" s="264" t="s">
        <v>896</v>
      </c>
      <c r="K13" s="264" t="s">
        <v>896</v>
      </c>
      <c r="L13" s="264" t="s">
        <v>896</v>
      </c>
    </row>
    <row r="14" spans="1:12" ht="15.75" customHeight="1">
      <c r="A14" s="374">
        <v>3</v>
      </c>
      <c r="B14" s="389" t="s">
        <v>881</v>
      </c>
      <c r="C14" s="264" t="s">
        <v>896</v>
      </c>
      <c r="D14" s="264" t="s">
        <v>896</v>
      </c>
      <c r="E14" s="264" t="s">
        <v>896</v>
      </c>
      <c r="F14" s="264" t="s">
        <v>896</v>
      </c>
      <c r="G14" s="264" t="s">
        <v>896</v>
      </c>
      <c r="H14" s="264" t="s">
        <v>896</v>
      </c>
      <c r="I14" s="264" t="s">
        <v>896</v>
      </c>
      <c r="J14" s="264" t="s">
        <v>896</v>
      </c>
      <c r="K14" s="264" t="s">
        <v>896</v>
      </c>
      <c r="L14" s="264" t="s">
        <v>896</v>
      </c>
    </row>
    <row r="15" spans="1:12" ht="15.75" customHeight="1">
      <c r="A15" s="374">
        <v>4</v>
      </c>
      <c r="B15" s="389" t="s">
        <v>882</v>
      </c>
      <c r="C15" s="264" t="s">
        <v>896</v>
      </c>
      <c r="D15" s="264" t="s">
        <v>896</v>
      </c>
      <c r="E15" s="264" t="s">
        <v>896</v>
      </c>
      <c r="F15" s="264" t="s">
        <v>896</v>
      </c>
      <c r="G15" s="264" t="s">
        <v>896</v>
      </c>
      <c r="H15" s="264" t="s">
        <v>896</v>
      </c>
      <c r="I15" s="264" t="s">
        <v>896</v>
      </c>
      <c r="J15" s="264" t="s">
        <v>896</v>
      </c>
      <c r="K15" s="264" t="s">
        <v>896</v>
      </c>
      <c r="L15" s="264" t="s">
        <v>896</v>
      </c>
    </row>
    <row r="16" spans="1:12" ht="15.75" customHeight="1">
      <c r="A16" s="374">
        <v>5</v>
      </c>
      <c r="B16" s="390" t="s">
        <v>883</v>
      </c>
      <c r="C16" s="264" t="s">
        <v>896</v>
      </c>
      <c r="D16" s="264" t="s">
        <v>896</v>
      </c>
      <c r="E16" s="264" t="s">
        <v>896</v>
      </c>
      <c r="F16" s="264" t="s">
        <v>896</v>
      </c>
      <c r="G16" s="264" t="s">
        <v>896</v>
      </c>
      <c r="H16" s="264" t="s">
        <v>896</v>
      </c>
      <c r="I16" s="264" t="s">
        <v>896</v>
      </c>
      <c r="J16" s="264" t="s">
        <v>896</v>
      </c>
      <c r="K16" s="264" t="s">
        <v>896</v>
      </c>
      <c r="L16" s="264" t="s">
        <v>896</v>
      </c>
    </row>
    <row r="17" spans="1:12" ht="15.75" customHeight="1">
      <c r="A17" s="374">
        <v>6</v>
      </c>
      <c r="B17" s="390" t="s">
        <v>886</v>
      </c>
      <c r="C17" s="264" t="s">
        <v>896</v>
      </c>
      <c r="D17" s="264" t="s">
        <v>896</v>
      </c>
      <c r="E17" s="264" t="s">
        <v>896</v>
      </c>
      <c r="F17" s="264" t="s">
        <v>896</v>
      </c>
      <c r="G17" s="264" t="s">
        <v>896</v>
      </c>
      <c r="H17" s="264" t="s">
        <v>896</v>
      </c>
      <c r="I17" s="264" t="s">
        <v>896</v>
      </c>
      <c r="J17" s="264" t="s">
        <v>896</v>
      </c>
      <c r="K17" s="264" t="s">
        <v>896</v>
      </c>
      <c r="L17" s="264" t="s">
        <v>896</v>
      </c>
    </row>
    <row r="18" spans="1:12" ht="15.75" customHeight="1">
      <c r="A18" s="374">
        <v>7</v>
      </c>
      <c r="B18" s="389" t="s">
        <v>895</v>
      </c>
      <c r="C18" s="264" t="s">
        <v>896</v>
      </c>
      <c r="D18" s="264" t="s">
        <v>896</v>
      </c>
      <c r="E18" s="264" t="s">
        <v>896</v>
      </c>
      <c r="F18" s="264" t="s">
        <v>896</v>
      </c>
      <c r="G18" s="264" t="s">
        <v>896</v>
      </c>
      <c r="H18" s="264" t="s">
        <v>896</v>
      </c>
      <c r="I18" s="264" t="s">
        <v>896</v>
      </c>
      <c r="J18" s="264" t="s">
        <v>896</v>
      </c>
      <c r="K18" s="264" t="s">
        <v>896</v>
      </c>
      <c r="L18" s="264" t="s">
        <v>896</v>
      </c>
    </row>
    <row r="19" spans="1:12" ht="15.75" customHeight="1">
      <c r="A19" s="374">
        <v>8</v>
      </c>
      <c r="B19" s="390" t="s">
        <v>885</v>
      </c>
      <c r="C19" s="264" t="s">
        <v>896</v>
      </c>
      <c r="D19" s="264" t="s">
        <v>896</v>
      </c>
      <c r="E19" s="264" t="s">
        <v>896</v>
      </c>
      <c r="F19" s="264" t="s">
        <v>896</v>
      </c>
      <c r="G19" s="264" t="s">
        <v>896</v>
      </c>
      <c r="H19" s="264" t="s">
        <v>896</v>
      </c>
      <c r="I19" s="264" t="s">
        <v>896</v>
      </c>
      <c r="J19" s="264" t="s">
        <v>896</v>
      </c>
      <c r="K19" s="264" t="s">
        <v>896</v>
      </c>
      <c r="L19" s="264" t="s">
        <v>896</v>
      </c>
    </row>
    <row r="20" spans="1:12" ht="15.75" customHeight="1">
      <c r="A20" s="379"/>
      <c r="B20" s="379" t="s">
        <v>16</v>
      </c>
      <c r="C20" s="264" t="s">
        <v>896</v>
      </c>
      <c r="D20" s="264" t="s">
        <v>896</v>
      </c>
      <c r="E20" s="264" t="s">
        <v>896</v>
      </c>
      <c r="F20" s="264" t="s">
        <v>896</v>
      </c>
      <c r="G20" s="264" t="s">
        <v>896</v>
      </c>
      <c r="H20" s="264" t="s">
        <v>896</v>
      </c>
      <c r="I20" s="264" t="s">
        <v>896</v>
      </c>
      <c r="J20" s="264" t="s">
        <v>896</v>
      </c>
      <c r="K20" s="264" t="s">
        <v>896</v>
      </c>
      <c r="L20" s="264" t="s">
        <v>896</v>
      </c>
    </row>
    <row r="21" spans="1:10" ht="12.75">
      <c r="A21" s="83"/>
      <c r="B21" s="104"/>
      <c r="C21" s="104"/>
      <c r="D21" s="263"/>
      <c r="E21" s="263"/>
      <c r="F21" s="263"/>
      <c r="G21" s="263"/>
      <c r="H21" s="263"/>
      <c r="I21" s="263"/>
      <c r="J21" s="263"/>
    </row>
    <row r="22" spans="1:10" ht="12.75">
      <c r="A22" s="83"/>
      <c r="B22" s="104"/>
      <c r="C22" s="104"/>
      <c r="D22" s="263"/>
      <c r="E22" s="263"/>
      <c r="F22" s="263"/>
      <c r="G22" s="263"/>
      <c r="H22" s="263"/>
      <c r="I22" s="263"/>
      <c r="J22" s="263"/>
    </row>
    <row r="23" spans="1:10" ht="12.75">
      <c r="A23" s="83"/>
      <c r="B23" s="104"/>
      <c r="C23" s="104"/>
      <c r="D23" s="263"/>
      <c r="E23" s="263"/>
      <c r="F23" s="263"/>
      <c r="G23" s="263"/>
      <c r="H23" s="263"/>
      <c r="I23" s="263"/>
      <c r="J23" s="263"/>
    </row>
    <row r="24" spans="1:11" ht="12.75">
      <c r="A24" s="13" t="s">
        <v>19</v>
      </c>
      <c r="B24" s="13"/>
      <c r="C24" s="13"/>
      <c r="D24" s="13"/>
      <c r="E24" s="13"/>
      <c r="F24" s="13"/>
      <c r="G24" s="13"/>
      <c r="H24" s="13"/>
      <c r="J24" s="295" t="s">
        <v>890</v>
      </c>
      <c r="K24" s="14"/>
    </row>
    <row r="25" spans="10:11" ht="12.75">
      <c r="J25" s="295" t="s">
        <v>891</v>
      </c>
      <c r="K25" s="14"/>
    </row>
    <row r="26" spans="10:11" ht="12.75">
      <c r="J26" s="295" t="s">
        <v>892</v>
      </c>
      <c r="K26" s="14"/>
    </row>
    <row r="27" spans="9:11" ht="12.75">
      <c r="I27" s="28" t="s">
        <v>82</v>
      </c>
      <c r="K27" s="14"/>
    </row>
    <row r="31" spans="1:10" ht="12.75">
      <c r="A31" s="844"/>
      <c r="B31" s="844"/>
      <c r="C31" s="844"/>
      <c r="D31" s="844"/>
      <c r="E31" s="844"/>
      <c r="F31" s="844"/>
      <c r="G31" s="844"/>
      <c r="H31" s="844"/>
      <c r="I31" s="844"/>
      <c r="J31" s="844"/>
    </row>
    <row r="33" spans="1:10" ht="12.75">
      <c r="A33" s="844"/>
      <c r="B33" s="844"/>
      <c r="C33" s="844"/>
      <c r="D33" s="844"/>
      <c r="E33" s="844"/>
      <c r="F33" s="844"/>
      <c r="G33" s="844"/>
      <c r="H33" s="844"/>
      <c r="I33" s="844"/>
      <c r="J33" s="844"/>
    </row>
  </sheetData>
  <sheetProtection/>
  <mergeCells count="15">
    <mergeCell ref="A33:J33"/>
    <mergeCell ref="A9:A10"/>
    <mergeCell ref="B9:B10"/>
    <mergeCell ref="C9:D9"/>
    <mergeCell ref="E9:F9"/>
    <mergeCell ref="G9:H9"/>
    <mergeCell ref="I9:J9"/>
    <mergeCell ref="A31:J31"/>
    <mergeCell ref="K9:L9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tabSelected="1" zoomScale="110" zoomScaleNormal="110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607" t="s">
        <v>0</v>
      </c>
      <c r="B1" s="607"/>
      <c r="C1" s="607"/>
      <c r="D1" s="607"/>
      <c r="E1" s="607"/>
      <c r="F1" s="607"/>
      <c r="G1" s="607"/>
      <c r="H1" s="169" t="s">
        <v>250</v>
      </c>
    </row>
    <row r="2" spans="1:8" ht="21">
      <c r="A2" s="608" t="s">
        <v>698</v>
      </c>
      <c r="B2" s="608"/>
      <c r="C2" s="608"/>
      <c r="D2" s="608"/>
      <c r="E2" s="608"/>
      <c r="F2" s="608"/>
      <c r="G2" s="608"/>
      <c r="H2" s="608"/>
    </row>
    <row r="3" spans="1:2" ht="15">
      <c r="A3" s="171"/>
      <c r="B3" s="171"/>
    </row>
    <row r="4" spans="1:8" ht="18" customHeight="1">
      <c r="A4" s="609" t="s">
        <v>738</v>
      </c>
      <c r="B4" s="609"/>
      <c r="C4" s="609"/>
      <c r="D4" s="609"/>
      <c r="E4" s="609"/>
      <c r="F4" s="609"/>
      <c r="G4" s="609"/>
      <c r="H4" s="609"/>
    </row>
    <row r="5" spans="1:2" ht="15">
      <c r="A5" s="172" t="s">
        <v>887</v>
      </c>
      <c r="B5" s="172"/>
    </row>
    <row r="6" spans="1:8" ht="15">
      <c r="A6" s="172"/>
      <c r="B6" s="172"/>
      <c r="G6" s="610" t="s">
        <v>776</v>
      </c>
      <c r="H6" s="610"/>
    </row>
    <row r="7" spans="1:8" ht="59.25" customHeight="1">
      <c r="A7" s="332" t="s">
        <v>2</v>
      </c>
      <c r="B7" s="332" t="s">
        <v>3</v>
      </c>
      <c r="C7" s="404" t="s">
        <v>251</v>
      </c>
      <c r="D7" s="404" t="s">
        <v>252</v>
      </c>
      <c r="E7" s="404" t="s">
        <v>253</v>
      </c>
      <c r="F7" s="404" t="s">
        <v>254</v>
      </c>
      <c r="G7" s="404" t="s">
        <v>255</v>
      </c>
      <c r="H7" s="404" t="s">
        <v>256</v>
      </c>
    </row>
    <row r="8" spans="1:8" s="169" customFormat="1" ht="15">
      <c r="A8" s="173" t="s">
        <v>257</v>
      </c>
      <c r="B8" s="173" t="s">
        <v>258</v>
      </c>
      <c r="C8" s="173" t="s">
        <v>259</v>
      </c>
      <c r="D8" s="173" t="s">
        <v>260</v>
      </c>
      <c r="E8" s="173" t="s">
        <v>261</v>
      </c>
      <c r="F8" s="173" t="s">
        <v>262</v>
      </c>
      <c r="G8" s="173" t="s">
        <v>263</v>
      </c>
      <c r="H8" s="173" t="s">
        <v>264</v>
      </c>
    </row>
    <row r="9" spans="1:8" s="429" customFormat="1" ht="12.75">
      <c r="A9" s="316">
        <v>1</v>
      </c>
      <c r="B9" s="428" t="s">
        <v>879</v>
      </c>
      <c r="C9" s="316">
        <f>'AT3A_cvrg(Insti)_PY'!G12</f>
        <v>276</v>
      </c>
      <c r="D9" s="316">
        <f>'AT3C_cvrg(Insti)_UPY '!G11</f>
        <v>234</v>
      </c>
      <c r="E9" s="316">
        <f>'AT3B_cvrg(Insti)_UPY '!G11</f>
        <v>0</v>
      </c>
      <c r="F9" s="316">
        <f>C9+D9+E9</f>
        <v>510</v>
      </c>
      <c r="G9" s="316">
        <f>F9</f>
        <v>510</v>
      </c>
      <c r="H9" s="326" t="s">
        <v>894</v>
      </c>
    </row>
    <row r="10" spans="1:8" s="429" customFormat="1" ht="12.75">
      <c r="A10" s="316">
        <v>2</v>
      </c>
      <c r="B10" s="428" t="s">
        <v>880</v>
      </c>
      <c r="C10" s="316">
        <f>'AT3A_cvrg(Insti)_PY'!G13</f>
        <v>134</v>
      </c>
      <c r="D10" s="316">
        <f>'AT3C_cvrg(Insti)_UPY '!G12</f>
        <v>125</v>
      </c>
      <c r="E10" s="316">
        <f>'AT3B_cvrg(Insti)_UPY '!G12</f>
        <v>3</v>
      </c>
      <c r="F10" s="316">
        <f aca="true" t="shared" si="0" ref="F10:F16">C10+D10+E10</f>
        <v>262</v>
      </c>
      <c r="G10" s="316">
        <f aca="true" t="shared" si="1" ref="G10:G16">F10</f>
        <v>262</v>
      </c>
      <c r="H10" s="326" t="s">
        <v>894</v>
      </c>
    </row>
    <row r="11" spans="1:8" s="429" customFormat="1" ht="12.75">
      <c r="A11" s="316">
        <v>3</v>
      </c>
      <c r="B11" s="428" t="s">
        <v>881</v>
      </c>
      <c r="C11" s="316">
        <f>'AT3A_cvrg(Insti)_PY'!G14</f>
        <v>94</v>
      </c>
      <c r="D11" s="316">
        <f>'AT3C_cvrg(Insti)_UPY '!G13</f>
        <v>79</v>
      </c>
      <c r="E11" s="316">
        <f>'AT3B_cvrg(Insti)_UPY '!G13</f>
        <v>0</v>
      </c>
      <c r="F11" s="316">
        <f t="shared" si="0"/>
        <v>173</v>
      </c>
      <c r="G11" s="316">
        <f t="shared" si="1"/>
        <v>173</v>
      </c>
      <c r="H11" s="326" t="s">
        <v>894</v>
      </c>
    </row>
    <row r="12" spans="1:8" s="429" customFormat="1" ht="12.75">
      <c r="A12" s="316">
        <v>4</v>
      </c>
      <c r="B12" s="428" t="s">
        <v>882</v>
      </c>
      <c r="C12" s="316">
        <f>'AT3A_cvrg(Insti)_PY'!G15</f>
        <v>253</v>
      </c>
      <c r="D12" s="316">
        <f>'AT3C_cvrg(Insti)_UPY '!G14</f>
        <v>163</v>
      </c>
      <c r="E12" s="316">
        <f>'AT3B_cvrg(Insti)_UPY '!G14</f>
        <v>2</v>
      </c>
      <c r="F12" s="316">
        <f t="shared" si="0"/>
        <v>418</v>
      </c>
      <c r="G12" s="316">
        <f t="shared" si="1"/>
        <v>418</v>
      </c>
      <c r="H12" s="326" t="s">
        <v>894</v>
      </c>
    </row>
    <row r="13" spans="1:8" s="429" customFormat="1" ht="12.75">
      <c r="A13" s="316">
        <v>5</v>
      </c>
      <c r="B13" s="428" t="s">
        <v>883</v>
      </c>
      <c r="C13" s="316">
        <f>'AT3A_cvrg(Insti)_PY'!G16</f>
        <v>324</v>
      </c>
      <c r="D13" s="316">
        <f>'AT3C_cvrg(Insti)_UPY '!G15</f>
        <v>227</v>
      </c>
      <c r="E13" s="316">
        <f>'AT3B_cvrg(Insti)_UPY '!G15</f>
        <v>0</v>
      </c>
      <c r="F13" s="316">
        <f>C13+D13+E13</f>
        <v>551</v>
      </c>
      <c r="G13" s="316">
        <f t="shared" si="1"/>
        <v>551</v>
      </c>
      <c r="H13" s="326" t="s">
        <v>894</v>
      </c>
    </row>
    <row r="14" spans="1:8" s="429" customFormat="1" ht="12.75">
      <c r="A14" s="316">
        <v>6</v>
      </c>
      <c r="B14" s="428" t="s">
        <v>886</v>
      </c>
      <c r="C14" s="316">
        <f>'AT3A_cvrg(Insti)_PY'!G17</f>
        <v>158</v>
      </c>
      <c r="D14" s="316">
        <f>'AT3C_cvrg(Insti)_UPY '!G16</f>
        <v>117</v>
      </c>
      <c r="E14" s="316">
        <f>'AT3B_cvrg(Insti)_UPY '!G16</f>
        <v>2</v>
      </c>
      <c r="F14" s="316">
        <f t="shared" si="0"/>
        <v>277</v>
      </c>
      <c r="G14" s="316">
        <f t="shared" si="1"/>
        <v>277</v>
      </c>
      <c r="H14" s="326" t="s">
        <v>894</v>
      </c>
    </row>
    <row r="15" spans="1:8" s="429" customFormat="1" ht="12.75">
      <c r="A15" s="316">
        <v>7</v>
      </c>
      <c r="B15" s="428" t="s">
        <v>884</v>
      </c>
      <c r="C15" s="316">
        <f>'AT3A_cvrg(Insti)_PY'!G18</f>
        <v>118</v>
      </c>
      <c r="D15" s="316">
        <f>'AT3C_cvrg(Insti)_UPY '!G17</f>
        <v>76</v>
      </c>
      <c r="E15" s="316">
        <f>'AT3B_cvrg(Insti)_UPY '!G17</f>
        <v>0</v>
      </c>
      <c r="F15" s="316">
        <f t="shared" si="0"/>
        <v>194</v>
      </c>
      <c r="G15" s="316">
        <f t="shared" si="1"/>
        <v>194</v>
      </c>
      <c r="H15" s="326" t="s">
        <v>894</v>
      </c>
    </row>
    <row r="16" spans="1:8" s="429" customFormat="1" ht="12.75">
      <c r="A16" s="316">
        <v>8</v>
      </c>
      <c r="B16" s="428" t="s">
        <v>885</v>
      </c>
      <c r="C16" s="316">
        <f>'AT3A_cvrg(Insti)_PY'!G19</f>
        <v>74</v>
      </c>
      <c r="D16" s="316">
        <f>'AT3C_cvrg(Insti)_UPY '!G18</f>
        <v>65</v>
      </c>
      <c r="E16" s="316">
        <f>'AT3B_cvrg(Insti)_UPY '!G18</f>
        <v>0</v>
      </c>
      <c r="F16" s="316">
        <f t="shared" si="0"/>
        <v>139</v>
      </c>
      <c r="G16" s="316">
        <f t="shared" si="1"/>
        <v>139</v>
      </c>
      <c r="H16" s="326" t="s">
        <v>894</v>
      </c>
    </row>
    <row r="17" spans="1:9" s="429" customFormat="1" ht="12.75">
      <c r="A17" s="217" t="s">
        <v>16</v>
      </c>
      <c r="B17" s="428"/>
      <c r="C17" s="322">
        <f>SUM(C9:C16)</f>
        <v>1431</v>
      </c>
      <c r="D17" s="322">
        <f>SUM(D9:D16)</f>
        <v>1086</v>
      </c>
      <c r="E17" s="322">
        <f>SUM(E9:E16)</f>
        <v>7</v>
      </c>
      <c r="F17" s="322">
        <f>SUM(F9:F16)</f>
        <v>2524</v>
      </c>
      <c r="G17" s="322">
        <f>SUM(G9:G16)</f>
        <v>2524</v>
      </c>
      <c r="H17" s="428"/>
      <c r="I17" s="511"/>
    </row>
    <row r="19" ht="12.75">
      <c r="A19" s="174" t="s">
        <v>265</v>
      </c>
    </row>
    <row r="20" spans="1:8" ht="33" customHeight="1">
      <c r="A20" s="611" t="s">
        <v>959</v>
      </c>
      <c r="B20" s="611"/>
      <c r="C20" s="611"/>
      <c r="D20" s="611"/>
      <c r="E20" s="611"/>
      <c r="F20" s="611"/>
      <c r="G20" s="611"/>
      <c r="H20" s="611"/>
    </row>
    <row r="21" ht="12.75">
      <c r="A21" s="174"/>
    </row>
    <row r="22" ht="12.75">
      <c r="A22" s="174"/>
    </row>
    <row r="23" ht="12.75">
      <c r="A23" s="174"/>
    </row>
    <row r="24" ht="12.75">
      <c r="A24" s="174"/>
    </row>
    <row r="26" ht="12.75">
      <c r="G26" s="295" t="s">
        <v>960</v>
      </c>
    </row>
    <row r="27" spans="1:7" ht="12.75">
      <c r="A27" t="s">
        <v>19</v>
      </c>
      <c r="G27" s="295" t="s">
        <v>961</v>
      </c>
    </row>
    <row r="28" ht="12.75">
      <c r="G28" s="295" t="s">
        <v>891</v>
      </c>
    </row>
    <row r="29" ht="12.75">
      <c r="G29" s="295" t="s">
        <v>892</v>
      </c>
    </row>
    <row r="30" ht="12.75">
      <c r="F30" s="28" t="s">
        <v>82</v>
      </c>
    </row>
  </sheetData>
  <sheetProtection/>
  <mergeCells count="5">
    <mergeCell ref="A1:G1"/>
    <mergeCell ref="A2:H2"/>
    <mergeCell ref="A4:H4"/>
    <mergeCell ref="G6:H6"/>
    <mergeCell ref="A20:H2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7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134" customWidth="1"/>
    <col min="2" max="2" width="17.140625" style="134" customWidth="1"/>
    <col min="3" max="3" width="11.00390625" style="134" customWidth="1"/>
    <col min="4" max="4" width="10.00390625" style="134" customWidth="1"/>
    <col min="5" max="5" width="11.8515625" style="134" customWidth="1"/>
    <col min="6" max="6" width="12.140625" style="134" customWidth="1"/>
    <col min="7" max="7" width="13.28125" style="134" customWidth="1"/>
    <col min="8" max="8" width="14.57421875" style="134" customWidth="1"/>
    <col min="9" max="9" width="12.00390625" style="134" customWidth="1"/>
    <col min="10" max="10" width="13.140625" style="134" customWidth="1"/>
    <col min="11" max="11" width="12.140625" style="134" customWidth="1"/>
    <col min="12" max="12" width="12.00390625" style="134" customWidth="1"/>
    <col min="13" max="16384" width="9.140625" style="134" customWidth="1"/>
  </cols>
  <sheetData>
    <row r="1" spans="5:10" s="77" customFormat="1" ht="12.75">
      <c r="E1" s="839"/>
      <c r="F1" s="839"/>
      <c r="G1" s="839"/>
      <c r="H1" s="839"/>
      <c r="I1" s="839"/>
      <c r="J1" s="259" t="s">
        <v>678</v>
      </c>
    </row>
    <row r="2" spans="1:10" s="77" customFormat="1" ht="15">
      <c r="A2" s="840" t="s">
        <v>0</v>
      </c>
      <c r="B2" s="840"/>
      <c r="C2" s="840"/>
      <c r="D2" s="840"/>
      <c r="E2" s="840"/>
      <c r="F2" s="840"/>
      <c r="G2" s="840"/>
      <c r="H2" s="840"/>
      <c r="I2" s="840"/>
      <c r="J2" s="840"/>
    </row>
    <row r="3" spans="1:10" s="77" customFormat="1" ht="20.25">
      <c r="A3" s="581" t="s">
        <v>698</v>
      </c>
      <c r="B3" s="581"/>
      <c r="C3" s="581"/>
      <c r="D3" s="581"/>
      <c r="E3" s="581"/>
      <c r="F3" s="581"/>
      <c r="G3" s="581"/>
      <c r="H3" s="581"/>
      <c r="I3" s="581"/>
      <c r="J3" s="581"/>
    </row>
    <row r="4" s="77" customFormat="1" ht="14.25" customHeight="1"/>
    <row r="5" spans="1:12" ht="16.5" customHeight="1">
      <c r="A5" s="842" t="s">
        <v>772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</row>
    <row r="6" spans="1:10" ht="13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</row>
    <row r="7" ht="0.75" customHeight="1"/>
    <row r="8" spans="1:12" ht="12.75">
      <c r="A8" s="841" t="s">
        <v>943</v>
      </c>
      <c r="B8" s="841"/>
      <c r="C8" s="261"/>
      <c r="H8" s="843" t="s">
        <v>774</v>
      </c>
      <c r="I8" s="843"/>
      <c r="J8" s="843"/>
      <c r="K8" s="843"/>
      <c r="L8" s="843"/>
    </row>
    <row r="9" spans="1:16" ht="21" customHeight="1">
      <c r="A9" s="845" t="s">
        <v>2</v>
      </c>
      <c r="B9" s="845" t="s">
        <v>34</v>
      </c>
      <c r="C9" s="724" t="s">
        <v>672</v>
      </c>
      <c r="D9" s="724"/>
      <c r="E9" s="724" t="s">
        <v>123</v>
      </c>
      <c r="F9" s="724"/>
      <c r="G9" s="724" t="s">
        <v>673</v>
      </c>
      <c r="H9" s="724"/>
      <c r="I9" s="724" t="s">
        <v>124</v>
      </c>
      <c r="J9" s="724"/>
      <c r="K9" s="724" t="s">
        <v>125</v>
      </c>
      <c r="L9" s="724"/>
      <c r="O9" s="262"/>
      <c r="P9" s="263"/>
    </row>
    <row r="10" spans="1:12" ht="45" customHeight="1">
      <c r="A10" s="845"/>
      <c r="B10" s="845"/>
      <c r="C10" s="81" t="s">
        <v>674</v>
      </c>
      <c r="D10" s="81" t="s">
        <v>675</v>
      </c>
      <c r="E10" s="81" t="s">
        <v>676</v>
      </c>
      <c r="F10" s="81" t="s">
        <v>677</v>
      </c>
      <c r="G10" s="81" t="s">
        <v>676</v>
      </c>
      <c r="H10" s="81" t="s">
        <v>677</v>
      </c>
      <c r="I10" s="81" t="s">
        <v>674</v>
      </c>
      <c r="J10" s="81" t="s">
        <v>675</v>
      </c>
      <c r="K10" s="81" t="s">
        <v>674</v>
      </c>
      <c r="L10" s="81" t="s">
        <v>675</v>
      </c>
    </row>
    <row r="11" spans="1:12" ht="12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ht="15">
      <c r="A12" s="374">
        <v>1</v>
      </c>
      <c r="B12" s="386" t="s">
        <v>879</v>
      </c>
      <c r="C12" s="264" t="s">
        <v>896</v>
      </c>
      <c r="D12" s="264" t="s">
        <v>896</v>
      </c>
      <c r="E12" s="264" t="s">
        <v>896</v>
      </c>
      <c r="F12" s="264" t="s">
        <v>896</v>
      </c>
      <c r="G12" s="264" t="s">
        <v>896</v>
      </c>
      <c r="H12" s="264" t="s">
        <v>896</v>
      </c>
      <c r="I12" s="264" t="s">
        <v>896</v>
      </c>
      <c r="J12" s="264" t="s">
        <v>896</v>
      </c>
      <c r="K12" s="264" t="s">
        <v>896</v>
      </c>
      <c r="L12" s="264" t="s">
        <v>896</v>
      </c>
    </row>
    <row r="13" spans="1:12" ht="15">
      <c r="A13" s="374">
        <v>2</v>
      </c>
      <c r="B13" s="389" t="s">
        <v>880</v>
      </c>
      <c r="C13" s="264" t="s">
        <v>896</v>
      </c>
      <c r="D13" s="264" t="s">
        <v>896</v>
      </c>
      <c r="E13" s="264" t="s">
        <v>896</v>
      </c>
      <c r="F13" s="264" t="s">
        <v>896</v>
      </c>
      <c r="G13" s="264" t="s">
        <v>896</v>
      </c>
      <c r="H13" s="264" t="s">
        <v>896</v>
      </c>
      <c r="I13" s="264" t="s">
        <v>896</v>
      </c>
      <c r="J13" s="264" t="s">
        <v>896</v>
      </c>
      <c r="K13" s="264" t="s">
        <v>896</v>
      </c>
      <c r="L13" s="264" t="s">
        <v>896</v>
      </c>
    </row>
    <row r="14" spans="1:12" ht="15">
      <c r="A14" s="374">
        <v>3</v>
      </c>
      <c r="B14" s="389" t="s">
        <v>881</v>
      </c>
      <c r="C14" s="264" t="s">
        <v>896</v>
      </c>
      <c r="D14" s="264" t="s">
        <v>896</v>
      </c>
      <c r="E14" s="264" t="s">
        <v>896</v>
      </c>
      <c r="F14" s="264" t="s">
        <v>896</v>
      </c>
      <c r="G14" s="264" t="s">
        <v>896</v>
      </c>
      <c r="H14" s="264" t="s">
        <v>896</v>
      </c>
      <c r="I14" s="264" t="s">
        <v>896</v>
      </c>
      <c r="J14" s="264" t="s">
        <v>896</v>
      </c>
      <c r="K14" s="264" t="s">
        <v>896</v>
      </c>
      <c r="L14" s="264" t="s">
        <v>896</v>
      </c>
    </row>
    <row r="15" spans="1:12" ht="15">
      <c r="A15" s="374">
        <v>4</v>
      </c>
      <c r="B15" s="389" t="s">
        <v>882</v>
      </c>
      <c r="C15" s="264" t="s">
        <v>896</v>
      </c>
      <c r="D15" s="264" t="s">
        <v>896</v>
      </c>
      <c r="E15" s="264" t="s">
        <v>896</v>
      </c>
      <c r="F15" s="264" t="s">
        <v>896</v>
      </c>
      <c r="G15" s="264" t="s">
        <v>896</v>
      </c>
      <c r="H15" s="264" t="s">
        <v>896</v>
      </c>
      <c r="I15" s="264" t="s">
        <v>896</v>
      </c>
      <c r="J15" s="264" t="s">
        <v>896</v>
      </c>
      <c r="K15" s="264" t="s">
        <v>896</v>
      </c>
      <c r="L15" s="264" t="s">
        <v>896</v>
      </c>
    </row>
    <row r="16" spans="1:12" ht="15">
      <c r="A16" s="374">
        <v>5</v>
      </c>
      <c r="B16" s="390" t="s">
        <v>883</v>
      </c>
      <c r="C16" s="264" t="s">
        <v>896</v>
      </c>
      <c r="D16" s="264" t="s">
        <v>896</v>
      </c>
      <c r="E16" s="264" t="s">
        <v>896</v>
      </c>
      <c r="F16" s="264" t="s">
        <v>896</v>
      </c>
      <c r="G16" s="264" t="s">
        <v>896</v>
      </c>
      <c r="H16" s="264" t="s">
        <v>896</v>
      </c>
      <c r="I16" s="264" t="s">
        <v>896</v>
      </c>
      <c r="J16" s="264" t="s">
        <v>896</v>
      </c>
      <c r="K16" s="264" t="s">
        <v>896</v>
      </c>
      <c r="L16" s="264" t="s">
        <v>896</v>
      </c>
    </row>
    <row r="17" spans="1:12" ht="15">
      <c r="A17" s="374">
        <v>6</v>
      </c>
      <c r="B17" s="390" t="s">
        <v>886</v>
      </c>
      <c r="C17" s="264" t="s">
        <v>896</v>
      </c>
      <c r="D17" s="264" t="s">
        <v>896</v>
      </c>
      <c r="E17" s="264" t="s">
        <v>896</v>
      </c>
      <c r="F17" s="264" t="s">
        <v>896</v>
      </c>
      <c r="G17" s="264" t="s">
        <v>896</v>
      </c>
      <c r="H17" s="264" t="s">
        <v>896</v>
      </c>
      <c r="I17" s="264" t="s">
        <v>896</v>
      </c>
      <c r="J17" s="264" t="s">
        <v>896</v>
      </c>
      <c r="K17" s="264" t="s">
        <v>896</v>
      </c>
      <c r="L17" s="264" t="s">
        <v>896</v>
      </c>
    </row>
    <row r="18" spans="1:12" ht="15">
      <c r="A18" s="374">
        <v>7</v>
      </c>
      <c r="B18" s="389" t="s">
        <v>895</v>
      </c>
      <c r="C18" s="264" t="s">
        <v>896</v>
      </c>
      <c r="D18" s="264" t="s">
        <v>896</v>
      </c>
      <c r="E18" s="264" t="s">
        <v>896</v>
      </c>
      <c r="F18" s="264" t="s">
        <v>896</v>
      </c>
      <c r="G18" s="264" t="s">
        <v>896</v>
      </c>
      <c r="H18" s="264" t="s">
        <v>896</v>
      </c>
      <c r="I18" s="264" t="s">
        <v>896</v>
      </c>
      <c r="J18" s="264" t="s">
        <v>896</v>
      </c>
      <c r="K18" s="264" t="s">
        <v>896</v>
      </c>
      <c r="L18" s="264" t="s">
        <v>896</v>
      </c>
    </row>
    <row r="19" spans="1:12" ht="15">
      <c r="A19" s="374">
        <v>8</v>
      </c>
      <c r="B19" s="390" t="s">
        <v>885</v>
      </c>
      <c r="C19" s="264" t="s">
        <v>896</v>
      </c>
      <c r="D19" s="264" t="s">
        <v>896</v>
      </c>
      <c r="E19" s="264" t="s">
        <v>896</v>
      </c>
      <c r="F19" s="264" t="s">
        <v>896</v>
      </c>
      <c r="G19" s="264" t="s">
        <v>896</v>
      </c>
      <c r="H19" s="264" t="s">
        <v>896</v>
      </c>
      <c r="I19" s="264" t="s">
        <v>896</v>
      </c>
      <c r="J19" s="264" t="s">
        <v>896</v>
      </c>
      <c r="K19" s="264" t="s">
        <v>896</v>
      </c>
      <c r="L19" s="264" t="s">
        <v>896</v>
      </c>
    </row>
    <row r="20" spans="1:12" ht="15">
      <c r="A20" s="379"/>
      <c r="B20" s="379" t="s">
        <v>16</v>
      </c>
      <c r="C20" s="264" t="s">
        <v>896</v>
      </c>
      <c r="D20" s="264" t="s">
        <v>896</v>
      </c>
      <c r="E20" s="264" t="s">
        <v>896</v>
      </c>
      <c r="F20" s="264" t="s">
        <v>896</v>
      </c>
      <c r="G20" s="264" t="s">
        <v>896</v>
      </c>
      <c r="H20" s="264" t="s">
        <v>896</v>
      </c>
      <c r="I20" s="264" t="s">
        <v>896</v>
      </c>
      <c r="J20" s="264" t="s">
        <v>896</v>
      </c>
      <c r="K20" s="264" t="s">
        <v>896</v>
      </c>
      <c r="L20" s="264" t="s">
        <v>896</v>
      </c>
    </row>
    <row r="21" spans="1:10" ht="12.75">
      <c r="A21" s="83"/>
      <c r="B21" s="104"/>
      <c r="C21" s="104"/>
      <c r="D21" s="263"/>
      <c r="E21" s="263"/>
      <c r="F21" s="263"/>
      <c r="G21" s="263"/>
      <c r="H21" s="263"/>
      <c r="I21" s="263"/>
      <c r="J21" s="263"/>
    </row>
    <row r="22" spans="1:10" ht="12.75">
      <c r="A22" s="83"/>
      <c r="B22" s="104"/>
      <c r="C22" s="104"/>
      <c r="D22" s="263"/>
      <c r="E22" s="263"/>
      <c r="F22" s="263"/>
      <c r="G22" s="263"/>
      <c r="H22" s="263"/>
      <c r="I22" s="263"/>
      <c r="J22" s="263"/>
    </row>
    <row r="23" spans="1:10" ht="12.75">
      <c r="A23" s="83"/>
      <c r="B23" s="104"/>
      <c r="C23" s="104"/>
      <c r="D23" s="263"/>
      <c r="E23" s="263"/>
      <c r="F23" s="263"/>
      <c r="G23" s="263"/>
      <c r="H23" s="263"/>
      <c r="I23" s="263"/>
      <c r="J23" s="263"/>
    </row>
    <row r="24" spans="1:11" ht="12.75">
      <c r="A24" s="13" t="s">
        <v>19</v>
      </c>
      <c r="B24" s="13"/>
      <c r="C24" s="13"/>
      <c r="D24" s="13"/>
      <c r="E24" s="13"/>
      <c r="F24" s="13"/>
      <c r="G24" s="13"/>
      <c r="H24" s="13"/>
      <c r="J24" s="295" t="s">
        <v>890</v>
      </c>
      <c r="K24" s="14"/>
    </row>
    <row r="25" spans="10:11" ht="12.75">
      <c r="J25" s="295" t="s">
        <v>891</v>
      </c>
      <c r="K25" s="14"/>
    </row>
    <row r="26" spans="10:11" ht="12.75">
      <c r="J26" s="295" t="s">
        <v>892</v>
      </c>
      <c r="K26" s="14"/>
    </row>
    <row r="27" spans="9:11" ht="12.75">
      <c r="I27" s="28" t="s">
        <v>82</v>
      </c>
      <c r="K27" s="14"/>
    </row>
    <row r="31" spans="1:10" ht="12.75">
      <c r="A31" s="844"/>
      <c r="B31" s="844"/>
      <c r="C31" s="844"/>
      <c r="D31" s="844"/>
      <c r="E31" s="844"/>
      <c r="F31" s="844"/>
      <c r="G31" s="844"/>
      <c r="H31" s="844"/>
      <c r="I31" s="844"/>
      <c r="J31" s="844"/>
    </row>
    <row r="33" spans="1:10" ht="12.75">
      <c r="A33" s="844"/>
      <c r="B33" s="844"/>
      <c r="C33" s="844"/>
      <c r="D33" s="844"/>
      <c r="E33" s="844"/>
      <c r="F33" s="844"/>
      <c r="G33" s="844"/>
      <c r="H33" s="844"/>
      <c r="I33" s="844"/>
      <c r="J33" s="844"/>
    </row>
  </sheetData>
  <sheetProtection/>
  <mergeCells count="15">
    <mergeCell ref="A33:J33"/>
    <mergeCell ref="A9:A10"/>
    <mergeCell ref="B9:B10"/>
    <mergeCell ref="C9:D9"/>
    <mergeCell ref="E9:F9"/>
    <mergeCell ref="G9:H9"/>
    <mergeCell ref="I9:J9"/>
    <mergeCell ref="A31:J31"/>
    <mergeCell ref="K9:L9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SheetLayoutView="85" zoomScalePageLayoutView="0" workbookViewId="0" topLeftCell="A1">
      <selection activeCell="A9" sqref="A9:A10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58"/>
      <c r="E1" s="558"/>
      <c r="F1" s="558"/>
      <c r="G1" s="558"/>
      <c r="H1" s="558"/>
      <c r="I1" s="558"/>
      <c r="L1" s="620" t="s">
        <v>86</v>
      </c>
      <c r="M1" s="620"/>
    </row>
    <row r="2" spans="1:14" ht="15.75">
      <c r="A2" s="516" t="s">
        <v>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ht="11.25" customHeight="1"/>
    <row r="5" spans="1:14" ht="15.75">
      <c r="A5" s="516" t="s">
        <v>739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7" spans="1:14" ht="12.75">
      <c r="A7" s="617" t="s">
        <v>888</v>
      </c>
      <c r="B7" s="617"/>
      <c r="C7" s="429"/>
      <c r="D7" s="429"/>
      <c r="E7" s="429"/>
      <c r="F7" s="429"/>
      <c r="G7" s="429"/>
      <c r="H7" s="429"/>
      <c r="I7" s="429"/>
      <c r="J7" s="429"/>
      <c r="K7" s="455"/>
      <c r="L7" s="429"/>
      <c r="M7" s="429"/>
      <c r="N7" s="429"/>
    </row>
    <row r="8" spans="1:14" ht="12.75">
      <c r="A8" s="454"/>
      <c r="B8" s="454"/>
      <c r="C8" s="429"/>
      <c r="D8" s="429"/>
      <c r="E8" s="429"/>
      <c r="F8" s="429"/>
      <c r="G8" s="429"/>
      <c r="H8" s="429"/>
      <c r="I8" s="429"/>
      <c r="J8" s="429"/>
      <c r="K8" s="461"/>
      <c r="L8" s="616" t="s">
        <v>776</v>
      </c>
      <c r="M8" s="616"/>
      <c r="N8" s="616"/>
    </row>
    <row r="9" spans="1:14" ht="15.75" customHeight="1">
      <c r="A9" s="618" t="s">
        <v>2</v>
      </c>
      <c r="B9" s="618" t="s">
        <v>3</v>
      </c>
      <c r="C9" s="526" t="s">
        <v>4</v>
      </c>
      <c r="D9" s="526"/>
      <c r="E9" s="526"/>
      <c r="F9" s="533"/>
      <c r="G9" s="614"/>
      <c r="H9" s="613" t="s">
        <v>100</v>
      </c>
      <c r="I9" s="613"/>
      <c r="J9" s="613"/>
      <c r="K9" s="613"/>
      <c r="L9" s="613"/>
      <c r="M9" s="618" t="s">
        <v>130</v>
      </c>
      <c r="N9" s="615" t="s">
        <v>131</v>
      </c>
    </row>
    <row r="10" spans="1:19" ht="38.25">
      <c r="A10" s="619"/>
      <c r="B10" s="619"/>
      <c r="C10" s="334" t="s">
        <v>5</v>
      </c>
      <c r="D10" s="334" t="s">
        <v>6</v>
      </c>
      <c r="E10" s="334" t="s">
        <v>354</v>
      </c>
      <c r="F10" s="419" t="s">
        <v>98</v>
      </c>
      <c r="G10" s="462" t="s">
        <v>355</v>
      </c>
      <c r="H10" s="334" t="s">
        <v>5</v>
      </c>
      <c r="I10" s="334" t="s">
        <v>6</v>
      </c>
      <c r="J10" s="334" t="s">
        <v>354</v>
      </c>
      <c r="K10" s="419" t="s">
        <v>98</v>
      </c>
      <c r="L10" s="419" t="s">
        <v>356</v>
      </c>
      <c r="M10" s="619"/>
      <c r="N10" s="615"/>
      <c r="R10" s="11"/>
      <c r="S10" s="11"/>
    </row>
    <row r="11" spans="1:14" s="13" customFormat="1" ht="12.75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  <c r="L11" s="334">
        <v>12</v>
      </c>
      <c r="M11" s="334">
        <v>13</v>
      </c>
      <c r="N11" s="334">
        <v>14</v>
      </c>
    </row>
    <row r="12" spans="1:14" s="429" customFormat="1" ht="12.75">
      <c r="A12" s="316">
        <v>1</v>
      </c>
      <c r="B12" s="428" t="s">
        <v>879</v>
      </c>
      <c r="C12" s="316">
        <v>262</v>
      </c>
      <c r="D12" s="316">
        <v>14</v>
      </c>
      <c r="E12" s="326">
        <v>0</v>
      </c>
      <c r="F12" s="326">
        <v>0</v>
      </c>
      <c r="G12" s="434">
        <f>SUM(C12:F12)</f>
        <v>276</v>
      </c>
      <c r="H12" s="316">
        <f>C12</f>
        <v>262</v>
      </c>
      <c r="I12" s="316">
        <f>D12</f>
        <v>14</v>
      </c>
      <c r="J12" s="316">
        <f>E12</f>
        <v>0</v>
      </c>
      <c r="K12" s="316">
        <f>F12</f>
        <v>0</v>
      </c>
      <c r="L12" s="434">
        <f>SUM(H12:K12)</f>
        <v>276</v>
      </c>
      <c r="M12" s="316">
        <f>G12-L12</f>
        <v>0</v>
      </c>
      <c r="N12" s="326" t="s">
        <v>894</v>
      </c>
    </row>
    <row r="13" spans="1:14" s="429" customFormat="1" ht="12.75">
      <c r="A13" s="316">
        <v>2</v>
      </c>
      <c r="B13" s="428" t="s">
        <v>880</v>
      </c>
      <c r="C13" s="316">
        <v>134</v>
      </c>
      <c r="D13" s="316">
        <v>0</v>
      </c>
      <c r="E13" s="326">
        <v>0</v>
      </c>
      <c r="F13" s="326">
        <v>0</v>
      </c>
      <c r="G13" s="434">
        <f aca="true" t="shared" si="0" ref="G13:G19">SUM(C13:F13)</f>
        <v>134</v>
      </c>
      <c r="H13" s="316">
        <f aca="true" t="shared" si="1" ref="H13:H19">C13</f>
        <v>134</v>
      </c>
      <c r="I13" s="316">
        <f aca="true" t="shared" si="2" ref="I13:I19">D13</f>
        <v>0</v>
      </c>
      <c r="J13" s="316">
        <f aca="true" t="shared" si="3" ref="J13:J19">E13</f>
        <v>0</v>
      </c>
      <c r="K13" s="316">
        <f aca="true" t="shared" si="4" ref="K13:K19">F13</f>
        <v>0</v>
      </c>
      <c r="L13" s="434">
        <f aca="true" t="shared" si="5" ref="L13:L19">SUM(H13:K13)</f>
        <v>134</v>
      </c>
      <c r="M13" s="316">
        <f aca="true" t="shared" si="6" ref="M13:M19">G13-L13</f>
        <v>0</v>
      </c>
      <c r="N13" s="326" t="s">
        <v>894</v>
      </c>
    </row>
    <row r="14" spans="1:14" s="429" customFormat="1" ht="12.75">
      <c r="A14" s="316">
        <v>3</v>
      </c>
      <c r="B14" s="428" t="s">
        <v>881</v>
      </c>
      <c r="C14" s="316">
        <v>94</v>
      </c>
      <c r="D14" s="316">
        <v>0</v>
      </c>
      <c r="E14" s="326">
        <v>0</v>
      </c>
      <c r="F14" s="326">
        <v>0</v>
      </c>
      <c r="G14" s="434">
        <f t="shared" si="0"/>
        <v>94</v>
      </c>
      <c r="H14" s="316">
        <f t="shared" si="1"/>
        <v>94</v>
      </c>
      <c r="I14" s="316">
        <f t="shared" si="2"/>
        <v>0</v>
      </c>
      <c r="J14" s="316">
        <f t="shared" si="3"/>
        <v>0</v>
      </c>
      <c r="K14" s="316">
        <f t="shared" si="4"/>
        <v>0</v>
      </c>
      <c r="L14" s="434">
        <f t="shared" si="5"/>
        <v>94</v>
      </c>
      <c r="M14" s="316">
        <f t="shared" si="6"/>
        <v>0</v>
      </c>
      <c r="N14" s="326" t="s">
        <v>894</v>
      </c>
    </row>
    <row r="15" spans="1:14" s="429" customFormat="1" ht="12.75">
      <c r="A15" s="316">
        <v>4</v>
      </c>
      <c r="B15" s="428" t="s">
        <v>882</v>
      </c>
      <c r="C15" s="316">
        <v>224</v>
      </c>
      <c r="D15" s="316">
        <v>29</v>
      </c>
      <c r="E15" s="326">
        <v>0</v>
      </c>
      <c r="F15" s="326">
        <v>0</v>
      </c>
      <c r="G15" s="434">
        <f t="shared" si="0"/>
        <v>253</v>
      </c>
      <c r="H15" s="316">
        <f t="shared" si="1"/>
        <v>224</v>
      </c>
      <c r="I15" s="316">
        <f t="shared" si="2"/>
        <v>29</v>
      </c>
      <c r="J15" s="316">
        <f t="shared" si="3"/>
        <v>0</v>
      </c>
      <c r="K15" s="316">
        <f t="shared" si="4"/>
        <v>0</v>
      </c>
      <c r="L15" s="434">
        <f t="shared" si="5"/>
        <v>253</v>
      </c>
      <c r="M15" s="316">
        <f t="shared" si="6"/>
        <v>0</v>
      </c>
      <c r="N15" s="326" t="s">
        <v>894</v>
      </c>
    </row>
    <row r="16" spans="1:14" s="429" customFormat="1" ht="12.75">
      <c r="A16" s="316">
        <v>5</v>
      </c>
      <c r="B16" s="428" t="s">
        <v>883</v>
      </c>
      <c r="C16" s="316">
        <v>255</v>
      </c>
      <c r="D16" s="316">
        <v>69</v>
      </c>
      <c r="E16" s="326">
        <v>0</v>
      </c>
      <c r="F16" s="326">
        <v>0</v>
      </c>
      <c r="G16" s="434">
        <f t="shared" si="0"/>
        <v>324</v>
      </c>
      <c r="H16" s="316">
        <f t="shared" si="1"/>
        <v>255</v>
      </c>
      <c r="I16" s="316">
        <f t="shared" si="2"/>
        <v>69</v>
      </c>
      <c r="J16" s="316">
        <f t="shared" si="3"/>
        <v>0</v>
      </c>
      <c r="K16" s="316">
        <f t="shared" si="4"/>
        <v>0</v>
      </c>
      <c r="L16" s="434">
        <f t="shared" si="5"/>
        <v>324</v>
      </c>
      <c r="M16" s="316">
        <f t="shared" si="6"/>
        <v>0</v>
      </c>
      <c r="N16" s="326" t="s">
        <v>894</v>
      </c>
    </row>
    <row r="17" spans="1:14" s="429" customFormat="1" ht="12.75">
      <c r="A17" s="316">
        <v>6</v>
      </c>
      <c r="B17" s="428" t="s">
        <v>886</v>
      </c>
      <c r="C17" s="316">
        <v>158</v>
      </c>
      <c r="D17" s="316">
        <v>0</v>
      </c>
      <c r="E17" s="326">
        <v>0</v>
      </c>
      <c r="F17" s="326">
        <v>0</v>
      </c>
      <c r="G17" s="434">
        <f t="shared" si="0"/>
        <v>158</v>
      </c>
      <c r="H17" s="316">
        <f t="shared" si="1"/>
        <v>158</v>
      </c>
      <c r="I17" s="316">
        <f t="shared" si="2"/>
        <v>0</v>
      </c>
      <c r="J17" s="316">
        <f t="shared" si="3"/>
        <v>0</v>
      </c>
      <c r="K17" s="316">
        <f t="shared" si="4"/>
        <v>0</v>
      </c>
      <c r="L17" s="434">
        <f t="shared" si="5"/>
        <v>158</v>
      </c>
      <c r="M17" s="316">
        <f t="shared" si="6"/>
        <v>0</v>
      </c>
      <c r="N17" s="326" t="s">
        <v>894</v>
      </c>
    </row>
    <row r="18" spans="1:14" s="429" customFormat="1" ht="12.75">
      <c r="A18" s="316">
        <v>7</v>
      </c>
      <c r="B18" s="428" t="s">
        <v>884</v>
      </c>
      <c r="C18" s="316">
        <v>114</v>
      </c>
      <c r="D18" s="316">
        <v>4</v>
      </c>
      <c r="E18" s="326">
        <v>0</v>
      </c>
      <c r="F18" s="326">
        <v>0</v>
      </c>
      <c r="G18" s="434">
        <f t="shared" si="0"/>
        <v>118</v>
      </c>
      <c r="H18" s="316">
        <f t="shared" si="1"/>
        <v>114</v>
      </c>
      <c r="I18" s="316">
        <f t="shared" si="2"/>
        <v>4</v>
      </c>
      <c r="J18" s="316">
        <f t="shared" si="3"/>
        <v>0</v>
      </c>
      <c r="K18" s="316">
        <f t="shared" si="4"/>
        <v>0</v>
      </c>
      <c r="L18" s="434">
        <f t="shared" si="5"/>
        <v>118</v>
      </c>
      <c r="M18" s="316">
        <f t="shared" si="6"/>
        <v>0</v>
      </c>
      <c r="N18" s="326" t="s">
        <v>894</v>
      </c>
    </row>
    <row r="19" spans="1:14" s="429" customFormat="1" ht="12.75">
      <c r="A19" s="316">
        <v>8</v>
      </c>
      <c r="B19" s="428" t="s">
        <v>885</v>
      </c>
      <c r="C19" s="316">
        <v>65</v>
      </c>
      <c r="D19" s="316">
        <v>9</v>
      </c>
      <c r="E19" s="326">
        <v>0</v>
      </c>
      <c r="F19" s="326">
        <v>0</v>
      </c>
      <c r="G19" s="434">
        <f t="shared" si="0"/>
        <v>74</v>
      </c>
      <c r="H19" s="316">
        <f t="shared" si="1"/>
        <v>65</v>
      </c>
      <c r="I19" s="316">
        <f t="shared" si="2"/>
        <v>9</v>
      </c>
      <c r="J19" s="316">
        <f t="shared" si="3"/>
        <v>0</v>
      </c>
      <c r="K19" s="316">
        <f t="shared" si="4"/>
        <v>0</v>
      </c>
      <c r="L19" s="434">
        <f t="shared" si="5"/>
        <v>74</v>
      </c>
      <c r="M19" s="316">
        <f t="shared" si="6"/>
        <v>0</v>
      </c>
      <c r="N19" s="326" t="s">
        <v>894</v>
      </c>
    </row>
    <row r="20" spans="1:14" ht="12.75">
      <c r="A20" s="316"/>
      <c r="B20" s="458" t="s">
        <v>16</v>
      </c>
      <c r="C20" s="322">
        <f>SUM(C12:C19)</f>
        <v>1306</v>
      </c>
      <c r="D20" s="322">
        <f aca="true" t="shared" si="7" ref="D20:M20">SUM(D12:D19)</f>
        <v>125</v>
      </c>
      <c r="E20" s="322">
        <f t="shared" si="7"/>
        <v>0</v>
      </c>
      <c r="F20" s="322">
        <f t="shared" si="7"/>
        <v>0</v>
      </c>
      <c r="G20" s="322">
        <f t="shared" si="7"/>
        <v>1431</v>
      </c>
      <c r="H20" s="322">
        <f>SUM(H12:H19)</f>
        <v>1306</v>
      </c>
      <c r="I20" s="322">
        <f>SUM(I12:I19)</f>
        <v>125</v>
      </c>
      <c r="J20" s="322">
        <f>SUM(J12:J19)</f>
        <v>0</v>
      </c>
      <c r="K20" s="322">
        <f>SUM(K12:K19)</f>
        <v>0</v>
      </c>
      <c r="L20" s="322">
        <f>SUM(L12:L19)</f>
        <v>1431</v>
      </c>
      <c r="M20" s="322">
        <f t="shared" si="7"/>
        <v>0</v>
      </c>
      <c r="N20" s="326" t="s">
        <v>894</v>
      </c>
    </row>
    <row r="21" spans="1:13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12.75">
      <c r="A22" s="9" t="s">
        <v>8</v>
      </c>
    </row>
    <row r="23" ht="12.75">
      <c r="A23" t="s">
        <v>9</v>
      </c>
    </row>
    <row r="24" spans="1:12" ht="12.75">
      <c r="A24" t="s">
        <v>10</v>
      </c>
      <c r="J24" s="10" t="s">
        <v>11</v>
      </c>
      <c r="K24" s="10"/>
      <c r="L24" s="10" t="s">
        <v>11</v>
      </c>
    </row>
    <row r="25" spans="1:12" ht="12.75">
      <c r="A25" s="14" t="s">
        <v>426</v>
      </c>
      <c r="J25" s="10"/>
      <c r="K25" s="10"/>
      <c r="L25" s="10"/>
    </row>
    <row r="26" spans="3:13" ht="12.75">
      <c r="C26" s="14" t="s">
        <v>427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3:13" ht="12.75">
      <c r="C28" s="14"/>
      <c r="E28" s="11"/>
      <c r="F28" s="11"/>
      <c r="G28" s="11"/>
      <c r="H28" s="11"/>
      <c r="I28" s="11"/>
      <c r="J28" s="11"/>
      <c r="K28" s="11"/>
      <c r="L28" s="11"/>
      <c r="M28" s="11"/>
    </row>
    <row r="29" spans="3:13" ht="12.75">
      <c r="C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3:13" ht="12.75">
      <c r="C30" s="14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3" t="s">
        <v>19</v>
      </c>
      <c r="M31" s="295" t="s">
        <v>890</v>
      </c>
    </row>
    <row r="32" ht="12.75">
      <c r="M32" s="295" t="s">
        <v>891</v>
      </c>
    </row>
    <row r="33" ht="12.75">
      <c r="M33" s="295" t="s">
        <v>892</v>
      </c>
    </row>
    <row r="34" spans="12:14" ht="12.75">
      <c r="L34" s="27" t="s">
        <v>82</v>
      </c>
      <c r="M34" s="30"/>
      <c r="N34" s="30"/>
    </row>
    <row r="35" spans="1:13" ht="12.75">
      <c r="A35" s="612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</row>
  </sheetData>
  <sheetProtection/>
  <mergeCells count="14">
    <mergeCell ref="D1:I1"/>
    <mergeCell ref="L1:M1"/>
    <mergeCell ref="B9:B10"/>
    <mergeCell ref="A9:A10"/>
    <mergeCell ref="A2:N2"/>
    <mergeCell ref="A3:N3"/>
    <mergeCell ref="A5:N5"/>
    <mergeCell ref="A35:M35"/>
    <mergeCell ref="H9:L9"/>
    <mergeCell ref="C9:G9"/>
    <mergeCell ref="N9:N10"/>
    <mergeCell ref="L8:N8"/>
    <mergeCell ref="A7:B7"/>
    <mergeCell ref="M9:M10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58"/>
      <c r="E1" s="558"/>
      <c r="F1" s="558"/>
      <c r="G1" s="558"/>
      <c r="H1" s="558"/>
      <c r="I1" s="558"/>
      <c r="J1" s="558"/>
      <c r="K1" s="1"/>
      <c r="M1" s="90" t="s">
        <v>87</v>
      </c>
    </row>
    <row r="2" spans="1:14" ht="15">
      <c r="A2" s="625" t="s">
        <v>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</row>
    <row r="3" spans="1:14" ht="20.25">
      <c r="A3" s="517" t="s">
        <v>698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ht="11.25" customHeight="1"/>
    <row r="5" spans="1:14" ht="15.75">
      <c r="A5" s="518" t="s">
        <v>740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7" spans="1:14" ht="12.75">
      <c r="A7" s="617" t="s">
        <v>888</v>
      </c>
      <c r="B7" s="617"/>
      <c r="C7" s="429"/>
      <c r="D7" s="429"/>
      <c r="E7" s="429"/>
      <c r="F7" s="429"/>
      <c r="G7" s="429"/>
      <c r="H7" s="429"/>
      <c r="I7" s="429"/>
      <c r="J7" s="429"/>
      <c r="K7" s="429"/>
      <c r="L7" s="616" t="s">
        <v>776</v>
      </c>
      <c r="M7" s="616"/>
      <c r="N7" s="616"/>
    </row>
    <row r="8" spans="1:14" ht="15.75" customHeight="1">
      <c r="A8" s="621" t="s">
        <v>2</v>
      </c>
      <c r="B8" s="621" t="s">
        <v>3</v>
      </c>
      <c r="C8" s="624" t="s">
        <v>4</v>
      </c>
      <c r="D8" s="624"/>
      <c r="E8" s="624"/>
      <c r="F8" s="624"/>
      <c r="G8" s="624"/>
      <c r="H8" s="624" t="s">
        <v>100</v>
      </c>
      <c r="I8" s="624"/>
      <c r="J8" s="624"/>
      <c r="K8" s="624"/>
      <c r="L8" s="624"/>
      <c r="M8" s="621" t="s">
        <v>130</v>
      </c>
      <c r="N8" s="623" t="s">
        <v>131</v>
      </c>
    </row>
    <row r="9" spans="1:19" ht="51">
      <c r="A9" s="622"/>
      <c r="B9" s="622"/>
      <c r="C9" s="24" t="s">
        <v>5</v>
      </c>
      <c r="D9" s="24" t="s">
        <v>6</v>
      </c>
      <c r="E9" s="24" t="s">
        <v>354</v>
      </c>
      <c r="F9" s="24" t="s">
        <v>98</v>
      </c>
      <c r="G9" s="24" t="s">
        <v>203</v>
      </c>
      <c r="H9" s="24" t="s">
        <v>5</v>
      </c>
      <c r="I9" s="24" t="s">
        <v>6</v>
      </c>
      <c r="J9" s="24" t="s">
        <v>354</v>
      </c>
      <c r="K9" s="24" t="s">
        <v>98</v>
      </c>
      <c r="L9" s="24" t="s">
        <v>202</v>
      </c>
      <c r="M9" s="622"/>
      <c r="N9" s="623"/>
      <c r="R9" s="8"/>
      <c r="S9" s="11"/>
    </row>
    <row r="10" spans="1:14" s="13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</row>
    <row r="11" spans="1:14" s="429" customFormat="1" ht="12.75">
      <c r="A11" s="316">
        <v>1</v>
      </c>
      <c r="B11" s="428" t="s">
        <v>879</v>
      </c>
      <c r="C11" s="316">
        <v>0</v>
      </c>
      <c r="D11" s="316">
        <v>0</v>
      </c>
      <c r="E11" s="326">
        <v>0</v>
      </c>
      <c r="F11" s="326">
        <v>0</v>
      </c>
      <c r="G11" s="434">
        <f>SUM(C11:F11)</f>
        <v>0</v>
      </c>
      <c r="H11" s="316">
        <f>C11</f>
        <v>0</v>
      </c>
      <c r="I11" s="316">
        <f>D11</f>
        <v>0</v>
      </c>
      <c r="J11" s="316">
        <f>E11</f>
        <v>0</v>
      </c>
      <c r="K11" s="316">
        <f>F11</f>
        <v>0</v>
      </c>
      <c r="L11" s="434">
        <f>SUM(H11:K11)</f>
        <v>0</v>
      </c>
      <c r="M11" s="316">
        <f>G11-L11</f>
        <v>0</v>
      </c>
      <c r="N11" s="326" t="s">
        <v>894</v>
      </c>
    </row>
    <row r="12" spans="1:14" s="429" customFormat="1" ht="12.75">
      <c r="A12" s="316">
        <v>2</v>
      </c>
      <c r="B12" s="428" t="s">
        <v>880</v>
      </c>
      <c r="C12" s="316">
        <v>0</v>
      </c>
      <c r="D12" s="316">
        <v>3</v>
      </c>
      <c r="E12" s="316">
        <v>0</v>
      </c>
      <c r="F12" s="316">
        <v>0</v>
      </c>
      <c r="G12" s="434">
        <f aca="true" t="shared" si="0" ref="G12:G18">SUM(C12:F12)</f>
        <v>3</v>
      </c>
      <c r="H12" s="316">
        <f aca="true" t="shared" si="1" ref="H12:H18">C12</f>
        <v>0</v>
      </c>
      <c r="I12" s="316">
        <f aca="true" t="shared" si="2" ref="I12:I18">D12</f>
        <v>3</v>
      </c>
      <c r="J12" s="316">
        <f aca="true" t="shared" si="3" ref="J12:J18">E12</f>
        <v>0</v>
      </c>
      <c r="K12" s="316">
        <f aca="true" t="shared" si="4" ref="K12:K18">F12</f>
        <v>0</v>
      </c>
      <c r="L12" s="434">
        <f aca="true" t="shared" si="5" ref="L12:L18">SUM(H12:K12)</f>
        <v>3</v>
      </c>
      <c r="M12" s="316">
        <f aca="true" t="shared" si="6" ref="M12:M18">G12-L12</f>
        <v>0</v>
      </c>
      <c r="N12" s="326" t="s">
        <v>894</v>
      </c>
    </row>
    <row r="13" spans="1:14" s="429" customFormat="1" ht="12.75">
      <c r="A13" s="316">
        <v>3</v>
      </c>
      <c r="B13" s="428" t="s">
        <v>881</v>
      </c>
      <c r="C13" s="316">
        <v>0</v>
      </c>
      <c r="D13" s="316">
        <v>0</v>
      </c>
      <c r="E13" s="316">
        <v>0</v>
      </c>
      <c r="F13" s="316">
        <v>0</v>
      </c>
      <c r="G13" s="434">
        <f t="shared" si="0"/>
        <v>0</v>
      </c>
      <c r="H13" s="316">
        <f t="shared" si="1"/>
        <v>0</v>
      </c>
      <c r="I13" s="316">
        <f t="shared" si="2"/>
        <v>0</v>
      </c>
      <c r="J13" s="316">
        <f t="shared" si="3"/>
        <v>0</v>
      </c>
      <c r="K13" s="316">
        <f t="shared" si="4"/>
        <v>0</v>
      </c>
      <c r="L13" s="434">
        <f t="shared" si="5"/>
        <v>0</v>
      </c>
      <c r="M13" s="316">
        <f t="shared" si="6"/>
        <v>0</v>
      </c>
      <c r="N13" s="326" t="s">
        <v>894</v>
      </c>
    </row>
    <row r="14" spans="1:14" s="429" customFormat="1" ht="12.75">
      <c r="A14" s="316">
        <v>4</v>
      </c>
      <c r="B14" s="428" t="s">
        <v>882</v>
      </c>
      <c r="C14" s="316">
        <v>2</v>
      </c>
      <c r="D14" s="316">
        <v>0</v>
      </c>
      <c r="E14" s="316">
        <v>0</v>
      </c>
      <c r="F14" s="316">
        <v>0</v>
      </c>
      <c r="G14" s="434">
        <f t="shared" si="0"/>
        <v>2</v>
      </c>
      <c r="H14" s="316">
        <f t="shared" si="1"/>
        <v>2</v>
      </c>
      <c r="I14" s="316">
        <f t="shared" si="2"/>
        <v>0</v>
      </c>
      <c r="J14" s="316">
        <f t="shared" si="3"/>
        <v>0</v>
      </c>
      <c r="K14" s="316">
        <f t="shared" si="4"/>
        <v>0</v>
      </c>
      <c r="L14" s="434">
        <f t="shared" si="5"/>
        <v>2</v>
      </c>
      <c r="M14" s="316">
        <f t="shared" si="6"/>
        <v>0</v>
      </c>
      <c r="N14" s="326" t="s">
        <v>894</v>
      </c>
    </row>
    <row r="15" spans="1:14" s="429" customFormat="1" ht="12.75">
      <c r="A15" s="316">
        <v>5</v>
      </c>
      <c r="B15" s="428" t="s">
        <v>883</v>
      </c>
      <c r="C15" s="316">
        <v>0</v>
      </c>
      <c r="D15" s="316">
        <v>0</v>
      </c>
      <c r="E15" s="316">
        <v>0</v>
      </c>
      <c r="F15" s="316">
        <v>0</v>
      </c>
      <c r="G15" s="434">
        <f t="shared" si="0"/>
        <v>0</v>
      </c>
      <c r="H15" s="316">
        <f t="shared" si="1"/>
        <v>0</v>
      </c>
      <c r="I15" s="316">
        <f t="shared" si="2"/>
        <v>0</v>
      </c>
      <c r="J15" s="316">
        <f t="shared" si="3"/>
        <v>0</v>
      </c>
      <c r="K15" s="316">
        <f t="shared" si="4"/>
        <v>0</v>
      </c>
      <c r="L15" s="434">
        <f t="shared" si="5"/>
        <v>0</v>
      </c>
      <c r="M15" s="316">
        <f t="shared" si="6"/>
        <v>0</v>
      </c>
      <c r="N15" s="326" t="s">
        <v>894</v>
      </c>
    </row>
    <row r="16" spans="1:14" s="429" customFormat="1" ht="12.75">
      <c r="A16" s="316">
        <v>6</v>
      </c>
      <c r="B16" s="428" t="s">
        <v>886</v>
      </c>
      <c r="C16" s="316">
        <v>2</v>
      </c>
      <c r="D16" s="316">
        <v>0</v>
      </c>
      <c r="E16" s="316">
        <v>0</v>
      </c>
      <c r="F16" s="316">
        <v>0</v>
      </c>
      <c r="G16" s="434">
        <f t="shared" si="0"/>
        <v>2</v>
      </c>
      <c r="H16" s="316">
        <f t="shared" si="1"/>
        <v>2</v>
      </c>
      <c r="I16" s="316">
        <f t="shared" si="2"/>
        <v>0</v>
      </c>
      <c r="J16" s="316">
        <f t="shared" si="3"/>
        <v>0</v>
      </c>
      <c r="K16" s="316">
        <f t="shared" si="4"/>
        <v>0</v>
      </c>
      <c r="L16" s="434">
        <f t="shared" si="5"/>
        <v>2</v>
      </c>
      <c r="M16" s="316">
        <f t="shared" si="6"/>
        <v>0</v>
      </c>
      <c r="N16" s="326" t="s">
        <v>894</v>
      </c>
    </row>
    <row r="17" spans="1:14" ht="12.75">
      <c r="A17" s="316">
        <v>7</v>
      </c>
      <c r="B17" s="428" t="s">
        <v>884</v>
      </c>
      <c r="C17" s="316">
        <v>0</v>
      </c>
      <c r="D17" s="316">
        <v>0</v>
      </c>
      <c r="E17" s="316">
        <v>0</v>
      </c>
      <c r="F17" s="316">
        <v>0</v>
      </c>
      <c r="G17" s="434">
        <f t="shared" si="0"/>
        <v>0</v>
      </c>
      <c r="H17" s="316">
        <f t="shared" si="1"/>
        <v>0</v>
      </c>
      <c r="I17" s="316">
        <f t="shared" si="2"/>
        <v>0</v>
      </c>
      <c r="J17" s="316">
        <f t="shared" si="3"/>
        <v>0</v>
      </c>
      <c r="K17" s="316">
        <f t="shared" si="4"/>
        <v>0</v>
      </c>
      <c r="L17" s="434">
        <f t="shared" si="5"/>
        <v>0</v>
      </c>
      <c r="M17" s="316">
        <f t="shared" si="6"/>
        <v>0</v>
      </c>
      <c r="N17" s="326" t="s">
        <v>894</v>
      </c>
    </row>
    <row r="18" spans="1:14" s="429" customFormat="1" ht="12.75">
      <c r="A18" s="316">
        <v>8</v>
      </c>
      <c r="B18" s="428" t="s">
        <v>885</v>
      </c>
      <c r="C18" s="316">
        <v>0</v>
      </c>
      <c r="D18" s="316">
        <v>0</v>
      </c>
      <c r="E18" s="316">
        <v>0</v>
      </c>
      <c r="F18" s="316">
        <v>0</v>
      </c>
      <c r="G18" s="434">
        <f t="shared" si="0"/>
        <v>0</v>
      </c>
      <c r="H18" s="316">
        <f t="shared" si="1"/>
        <v>0</v>
      </c>
      <c r="I18" s="316">
        <f t="shared" si="2"/>
        <v>0</v>
      </c>
      <c r="J18" s="316">
        <f t="shared" si="3"/>
        <v>0</v>
      </c>
      <c r="K18" s="316">
        <f t="shared" si="4"/>
        <v>0</v>
      </c>
      <c r="L18" s="434">
        <f t="shared" si="5"/>
        <v>0</v>
      </c>
      <c r="M18" s="316">
        <f t="shared" si="6"/>
        <v>0</v>
      </c>
      <c r="N18" s="326" t="s">
        <v>894</v>
      </c>
    </row>
    <row r="19" spans="1:14" ht="12.75">
      <c r="A19" s="316"/>
      <c r="B19" s="458" t="s">
        <v>16</v>
      </c>
      <c r="C19" s="322">
        <f>SUM(C11:C18)</f>
        <v>4</v>
      </c>
      <c r="D19" s="322">
        <f aca="true" t="shared" si="7" ref="D19:M19">SUM(D11:D18)</f>
        <v>3</v>
      </c>
      <c r="E19" s="322">
        <f t="shared" si="7"/>
        <v>0</v>
      </c>
      <c r="F19" s="322">
        <f t="shared" si="7"/>
        <v>0</v>
      </c>
      <c r="G19" s="322">
        <f t="shared" si="7"/>
        <v>7</v>
      </c>
      <c r="H19" s="322">
        <f>SUM(H11:H18)</f>
        <v>4</v>
      </c>
      <c r="I19" s="322">
        <f>SUM(I11:I18)</f>
        <v>3</v>
      </c>
      <c r="J19" s="322">
        <f>SUM(J11:J18)</f>
        <v>0</v>
      </c>
      <c r="K19" s="322">
        <f>SUM(K11:K18)</f>
        <v>0</v>
      </c>
      <c r="L19" s="322">
        <f>SUM(L11:L18)</f>
        <v>7</v>
      </c>
      <c r="M19" s="322">
        <f t="shared" si="7"/>
        <v>0</v>
      </c>
      <c r="N19" s="326" t="s">
        <v>894</v>
      </c>
    </row>
    <row r="20" spans="1:14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>
      <c r="A21" s="9" t="s">
        <v>8</v>
      </c>
    </row>
    <row r="22" ht="12.75">
      <c r="A22" t="s">
        <v>9</v>
      </c>
    </row>
    <row r="23" spans="1:14" ht="12.75">
      <c r="A23" t="s">
        <v>10</v>
      </c>
      <c r="L23" s="10" t="s">
        <v>11</v>
      </c>
      <c r="M23" s="10"/>
      <c r="N23" s="10" t="s">
        <v>11</v>
      </c>
    </row>
    <row r="24" spans="1:12" ht="12.75">
      <c r="A24" s="14" t="s">
        <v>426</v>
      </c>
      <c r="J24" s="10"/>
      <c r="K24" s="10"/>
      <c r="L24" s="10"/>
    </row>
    <row r="25" spans="3:13" ht="12.75">
      <c r="C25" s="14" t="s">
        <v>427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5:14" ht="12.75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2.75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3" ht="12.75">
      <c r="A30" s="13" t="s">
        <v>19</v>
      </c>
      <c r="M30" s="295" t="s">
        <v>890</v>
      </c>
    </row>
    <row r="31" ht="12.75">
      <c r="M31" s="295" t="s">
        <v>891</v>
      </c>
    </row>
    <row r="32" ht="12.75">
      <c r="M32" s="295" t="s">
        <v>892</v>
      </c>
    </row>
    <row r="33" spans="12:14" ht="12.75">
      <c r="L33" s="27" t="s">
        <v>82</v>
      </c>
      <c r="M33" s="30"/>
      <c r="N33" s="30"/>
    </row>
    <row r="34" spans="1:14" ht="12.75">
      <c r="A34" s="612"/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</row>
  </sheetData>
  <sheetProtection/>
  <mergeCells count="13">
    <mergeCell ref="D1:J1"/>
    <mergeCell ref="A2:N2"/>
    <mergeCell ref="A3:N3"/>
    <mergeCell ref="A5:N5"/>
    <mergeCell ref="L7:N7"/>
    <mergeCell ref="A7:B7"/>
    <mergeCell ref="A34:N34"/>
    <mergeCell ref="M8:M9"/>
    <mergeCell ref="N8:N9"/>
    <mergeCell ref="A8:A9"/>
    <mergeCell ref="B8:B9"/>
    <mergeCell ref="C8:G8"/>
    <mergeCell ref="H8:L8"/>
  </mergeCells>
  <printOptions horizontalCentered="1"/>
  <pageMargins left="0.7086614173228347" right="0.7086614173228347" top="1.5748031496062993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Rema</cp:lastModifiedBy>
  <cp:lastPrinted>2019-05-04T08:59:17Z</cp:lastPrinted>
  <dcterms:created xsi:type="dcterms:W3CDTF">1996-10-14T23:33:28Z</dcterms:created>
  <dcterms:modified xsi:type="dcterms:W3CDTF">2019-06-12T11:09:33Z</dcterms:modified>
  <cp:category/>
  <cp:version/>
  <cp:contentType/>
  <cp:contentStatus/>
</cp:coreProperties>
</file>